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 activeTab="4"/>
  </bookViews>
  <sheets>
    <sheet name="მოკლე ანალიზი" sheetId="11" r:id="rId1"/>
    <sheet name="ცხრილი" sheetId="9" r:id="rId2"/>
    <sheet name="დარჩენილი მედიკამენტები" sheetId="5" r:id="rId3"/>
    <sheet name="რეგისტრირებული დინამიკა" sheetId="6" r:id="rId4"/>
    <sheet name="Sheet3 (4)" sheetId="10" r:id="rId5"/>
  </sheets>
  <externalReferences>
    <externalReference r:id="rId6"/>
  </externalReferences>
  <definedNames>
    <definedName name="_xlnm._FilterDatabase" localSheetId="4" hidden="1">'Sheet3 (4)'!$A$2:$AM$2</definedName>
    <definedName name="_xlnm._FilterDatabase" localSheetId="1" hidden="1">ცხრილი!$A$2:$AJ$2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9" i="10" l="1"/>
  <c r="AK57" i="10"/>
  <c r="AK4" i="10"/>
  <c r="AK5" i="10"/>
  <c r="AK6" i="10"/>
  <c r="AK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38" i="10"/>
  <c r="AK39" i="10"/>
  <c r="AK40" i="10"/>
  <c r="AK41" i="10"/>
  <c r="AK42" i="10"/>
  <c r="AK43" i="10"/>
  <c r="AK44" i="10"/>
  <c r="AK45" i="10"/>
  <c r="AK46" i="10"/>
  <c r="AK47" i="10"/>
  <c r="AK48" i="10"/>
  <c r="AK49" i="10"/>
  <c r="AK50" i="10"/>
  <c r="AK51" i="10"/>
  <c r="AK52" i="10"/>
  <c r="AK53" i="10"/>
  <c r="AK54" i="10"/>
  <c r="AK55" i="10"/>
  <c r="AK56" i="10"/>
  <c r="AK3" i="10"/>
  <c r="AJ3" i="10"/>
  <c r="AA57" i="10" l="1"/>
  <c r="Z57" i="10"/>
  <c r="AC57" i="10" s="1"/>
  <c r="Y57" i="10"/>
  <c r="X57" i="10"/>
  <c r="W57" i="10"/>
  <c r="V57" i="10"/>
  <c r="U57" i="10"/>
  <c r="AM56" i="10"/>
  <c r="AL56" i="10"/>
  <c r="AC56" i="10"/>
  <c r="AD56" i="10" s="1"/>
  <c r="AB56" i="10"/>
  <c r="Y56" i="10"/>
  <c r="X56" i="10"/>
  <c r="W56" i="10"/>
  <c r="V56" i="10"/>
  <c r="U56" i="10"/>
  <c r="AM55" i="10"/>
  <c r="AL55" i="10"/>
  <c r="AC55" i="10"/>
  <c r="AD55" i="10" s="1"/>
  <c r="AB55" i="10"/>
  <c r="Y55" i="10"/>
  <c r="X55" i="10"/>
  <c r="W55" i="10"/>
  <c r="V55" i="10"/>
  <c r="U55" i="10"/>
  <c r="AM54" i="10"/>
  <c r="AL54" i="10"/>
  <c r="AC54" i="10"/>
  <c r="AD54" i="10" s="1"/>
  <c r="AB54" i="10"/>
  <c r="Y54" i="10"/>
  <c r="X54" i="10"/>
  <c r="W54" i="10"/>
  <c r="V54" i="10"/>
  <c r="U54" i="10"/>
  <c r="AM53" i="10"/>
  <c r="AL53" i="10"/>
  <c r="AI53" i="10" s="1"/>
  <c r="AC53" i="10"/>
  <c r="AD53" i="10" s="1"/>
  <c r="AB53" i="10"/>
  <c r="Y53" i="10"/>
  <c r="X53" i="10"/>
  <c r="W53" i="10"/>
  <c r="V53" i="10"/>
  <c r="U53" i="10"/>
  <c r="AM52" i="10"/>
  <c r="AL52" i="10"/>
  <c r="AC52" i="10"/>
  <c r="AD52" i="10" s="1"/>
  <c r="AB52" i="10"/>
  <c r="Y52" i="10"/>
  <c r="X52" i="10"/>
  <c r="W52" i="10"/>
  <c r="V52" i="10"/>
  <c r="U52" i="10"/>
  <c r="AM51" i="10"/>
  <c r="AL51" i="10"/>
  <c r="AC51" i="10"/>
  <c r="AD51" i="10" s="1"/>
  <c r="AB51" i="10"/>
  <c r="Y51" i="10"/>
  <c r="X51" i="10"/>
  <c r="W51" i="10"/>
  <c r="V51" i="10"/>
  <c r="U51" i="10"/>
  <c r="AM50" i="10"/>
  <c r="AL50" i="10"/>
  <c r="AC50" i="10"/>
  <c r="AD50" i="10" s="1"/>
  <c r="AB50" i="10"/>
  <c r="Y50" i="10"/>
  <c r="X50" i="10"/>
  <c r="W50" i="10"/>
  <c r="V50" i="10"/>
  <c r="U50" i="10"/>
  <c r="AM49" i="10"/>
  <c r="AL49" i="10"/>
  <c r="AC49" i="10"/>
  <c r="AD49" i="10" s="1"/>
  <c r="AB49" i="10"/>
  <c r="Y49" i="10"/>
  <c r="X49" i="10"/>
  <c r="W49" i="10"/>
  <c r="V49" i="10"/>
  <c r="U49" i="10"/>
  <c r="AM48" i="10"/>
  <c r="AL48" i="10"/>
  <c r="AC48" i="10"/>
  <c r="AD48" i="10" s="1"/>
  <c r="AB48" i="10"/>
  <c r="Y48" i="10"/>
  <c r="X48" i="10"/>
  <c r="W48" i="10"/>
  <c r="V48" i="10"/>
  <c r="U48" i="10"/>
  <c r="AM47" i="10"/>
  <c r="AL47" i="10"/>
  <c r="AC47" i="10"/>
  <c r="AD47" i="10" s="1"/>
  <c r="AB47" i="10"/>
  <c r="Y47" i="10"/>
  <c r="X47" i="10"/>
  <c r="W47" i="10"/>
  <c r="V47" i="10"/>
  <c r="U47" i="10"/>
  <c r="AM46" i="10"/>
  <c r="AL46" i="10"/>
  <c r="AC46" i="10"/>
  <c r="AD46" i="10" s="1"/>
  <c r="AB46" i="10"/>
  <c r="Y46" i="10"/>
  <c r="X46" i="10"/>
  <c r="W46" i="10"/>
  <c r="V46" i="10"/>
  <c r="U46" i="10"/>
  <c r="AM45" i="10"/>
  <c r="AL45" i="10"/>
  <c r="AC45" i="10"/>
  <c r="AD45" i="10" s="1"/>
  <c r="AB45" i="10"/>
  <c r="Y45" i="10"/>
  <c r="X45" i="10"/>
  <c r="W45" i="10"/>
  <c r="V45" i="10"/>
  <c r="U45" i="10"/>
  <c r="AM44" i="10"/>
  <c r="AL44" i="10"/>
  <c r="AC44" i="10"/>
  <c r="AD44" i="10" s="1"/>
  <c r="AB44" i="10"/>
  <c r="Y44" i="10"/>
  <c r="X44" i="10"/>
  <c r="W44" i="10"/>
  <c r="V44" i="10"/>
  <c r="U44" i="10"/>
  <c r="AM43" i="10"/>
  <c r="AL43" i="10"/>
  <c r="AC43" i="10"/>
  <c r="AD43" i="10" s="1"/>
  <c r="AB43" i="10"/>
  <c r="Y43" i="10"/>
  <c r="X43" i="10"/>
  <c r="W43" i="10"/>
  <c r="V43" i="10"/>
  <c r="AG43" i="10" s="1"/>
  <c r="U43" i="10"/>
  <c r="AM42" i="10"/>
  <c r="AL42" i="10"/>
  <c r="AC42" i="10"/>
  <c r="AD42" i="10" s="1"/>
  <c r="AB42" i="10"/>
  <c r="Y42" i="10"/>
  <c r="X42" i="10"/>
  <c r="W42" i="10"/>
  <c r="V42" i="10"/>
  <c r="U42" i="10"/>
  <c r="AM41" i="10"/>
  <c r="AL41" i="10"/>
  <c r="AC41" i="10"/>
  <c r="AD41" i="10" s="1"/>
  <c r="AB41" i="10"/>
  <c r="Y41" i="10"/>
  <c r="X41" i="10"/>
  <c r="W41" i="10"/>
  <c r="V41" i="10"/>
  <c r="U41" i="10"/>
  <c r="AM40" i="10"/>
  <c r="AL40" i="10"/>
  <c r="AC40" i="10"/>
  <c r="AD40" i="10" s="1"/>
  <c r="AB40" i="10"/>
  <c r="Y40" i="10"/>
  <c r="X40" i="10"/>
  <c r="W40" i="10"/>
  <c r="V40" i="10"/>
  <c r="U40" i="10"/>
  <c r="AM39" i="10"/>
  <c r="AL39" i="10"/>
  <c r="AC39" i="10"/>
  <c r="AD39" i="10" s="1"/>
  <c r="AB39" i="10"/>
  <c r="Y39" i="10"/>
  <c r="X39" i="10"/>
  <c r="W39" i="10"/>
  <c r="V39" i="10"/>
  <c r="AG39" i="10" s="1"/>
  <c r="U39" i="10"/>
  <c r="AM38" i="10"/>
  <c r="AL38" i="10"/>
  <c r="AC38" i="10"/>
  <c r="AD38" i="10" s="1"/>
  <c r="AB38" i="10"/>
  <c r="Y38" i="10"/>
  <c r="X38" i="10"/>
  <c r="W38" i="10"/>
  <c r="V38" i="10"/>
  <c r="U38" i="10"/>
  <c r="AM37" i="10"/>
  <c r="AL37" i="10"/>
  <c r="AC37" i="10"/>
  <c r="AD37" i="10" s="1"/>
  <c r="AB37" i="10"/>
  <c r="Y37" i="10"/>
  <c r="X37" i="10"/>
  <c r="W37" i="10"/>
  <c r="V37" i="10"/>
  <c r="U37" i="10"/>
  <c r="AM36" i="10"/>
  <c r="AL36" i="10"/>
  <c r="AC36" i="10"/>
  <c r="AD36" i="10" s="1"/>
  <c r="AB36" i="10"/>
  <c r="Y36" i="10"/>
  <c r="X36" i="10"/>
  <c r="W36" i="10"/>
  <c r="V36" i="10"/>
  <c r="U36" i="10"/>
  <c r="AM35" i="10"/>
  <c r="AL35" i="10"/>
  <c r="AC35" i="10"/>
  <c r="AD35" i="10" s="1"/>
  <c r="AB35" i="10"/>
  <c r="Y35" i="10"/>
  <c r="X35" i="10"/>
  <c r="W35" i="10"/>
  <c r="V35" i="10"/>
  <c r="AG35" i="10" s="1"/>
  <c r="U35" i="10"/>
  <c r="AM34" i="10"/>
  <c r="AL34" i="10"/>
  <c r="AC34" i="10"/>
  <c r="AD34" i="10" s="1"/>
  <c r="AB34" i="10"/>
  <c r="Y34" i="10"/>
  <c r="X34" i="10"/>
  <c r="W34" i="10"/>
  <c r="V34" i="10"/>
  <c r="U34" i="10"/>
  <c r="AM33" i="10"/>
  <c r="AL33" i="10"/>
  <c r="AC33" i="10"/>
  <c r="AD33" i="10" s="1"/>
  <c r="AB33" i="10"/>
  <c r="Y33" i="10"/>
  <c r="X33" i="10"/>
  <c r="W33" i="10"/>
  <c r="V33" i="10"/>
  <c r="U33" i="10"/>
  <c r="AM32" i="10"/>
  <c r="AL32" i="10"/>
  <c r="AC32" i="10"/>
  <c r="AD32" i="10" s="1"/>
  <c r="AB32" i="10"/>
  <c r="Y32" i="10"/>
  <c r="X32" i="10"/>
  <c r="W32" i="10"/>
  <c r="V32" i="10"/>
  <c r="U32" i="10"/>
  <c r="AM31" i="10"/>
  <c r="AL31" i="10"/>
  <c r="AC31" i="10"/>
  <c r="AD31" i="10" s="1"/>
  <c r="AB31" i="10"/>
  <c r="Y31" i="10"/>
  <c r="X31" i="10"/>
  <c r="W31" i="10"/>
  <c r="V31" i="10"/>
  <c r="AG31" i="10" s="1"/>
  <c r="U31" i="10"/>
  <c r="AM30" i="10"/>
  <c r="AL30" i="10"/>
  <c r="AB30" i="10"/>
  <c r="X30" i="10"/>
  <c r="W30" i="10"/>
  <c r="V30" i="10"/>
  <c r="U30" i="10"/>
  <c r="Y30" i="10" s="1"/>
  <c r="AC30" i="10" s="1"/>
  <c r="AD30" i="10" s="1"/>
  <c r="AM29" i="10"/>
  <c r="AL29" i="10"/>
  <c r="AB29" i="10"/>
  <c r="X29" i="10"/>
  <c r="W29" i="10"/>
  <c r="V29" i="10"/>
  <c r="AG29" i="10" s="1"/>
  <c r="U29" i="10"/>
  <c r="Y29" i="10" s="1"/>
  <c r="AC29" i="10" s="1"/>
  <c r="AD29" i="10" s="1"/>
  <c r="AM28" i="10"/>
  <c r="AL28" i="10"/>
  <c r="AB28" i="10"/>
  <c r="X28" i="10"/>
  <c r="W28" i="10"/>
  <c r="V28" i="10"/>
  <c r="U28" i="10"/>
  <c r="Y28" i="10" s="1"/>
  <c r="AC28" i="10" s="1"/>
  <c r="AD28" i="10" s="1"/>
  <c r="AM27" i="10"/>
  <c r="AL27" i="10"/>
  <c r="AB27" i="10"/>
  <c r="X27" i="10"/>
  <c r="W27" i="10"/>
  <c r="V27" i="10"/>
  <c r="AG27" i="10" s="1"/>
  <c r="U27" i="10"/>
  <c r="Y27" i="10" s="1"/>
  <c r="AC27" i="10" s="1"/>
  <c r="AD27" i="10" s="1"/>
  <c r="AM26" i="10"/>
  <c r="AL26" i="10"/>
  <c r="AB26" i="10"/>
  <c r="X26" i="10"/>
  <c r="W26" i="10"/>
  <c r="V26" i="10"/>
  <c r="U26" i="10"/>
  <c r="Y26" i="10" s="1"/>
  <c r="AC26" i="10" s="1"/>
  <c r="AD26" i="10" s="1"/>
  <c r="AM25" i="10"/>
  <c r="AL25" i="10"/>
  <c r="AB25" i="10"/>
  <c r="X25" i="10"/>
  <c r="W25" i="10"/>
  <c r="V25" i="10"/>
  <c r="AG25" i="10" s="1"/>
  <c r="U25" i="10"/>
  <c r="Y25" i="10" s="1"/>
  <c r="AC25" i="10" s="1"/>
  <c r="AD25" i="10" s="1"/>
  <c r="AM24" i="10"/>
  <c r="AL24" i="10"/>
  <c r="AB24" i="10"/>
  <c r="X24" i="10"/>
  <c r="W24" i="10"/>
  <c r="V24" i="10"/>
  <c r="U24" i="10"/>
  <c r="Y24" i="10" s="1"/>
  <c r="AC24" i="10" s="1"/>
  <c r="AD24" i="10" s="1"/>
  <c r="AM23" i="10"/>
  <c r="AL23" i="10"/>
  <c r="AB23" i="10"/>
  <c r="X23" i="10"/>
  <c r="W23" i="10"/>
  <c r="V23" i="10"/>
  <c r="AG23" i="10" s="1"/>
  <c r="U23" i="10"/>
  <c r="Y23" i="10" s="1"/>
  <c r="AC23" i="10" s="1"/>
  <c r="AD23" i="10" s="1"/>
  <c r="AM22" i="10"/>
  <c r="AL22" i="10"/>
  <c r="AB22" i="10"/>
  <c r="X22" i="10"/>
  <c r="W22" i="10"/>
  <c r="V22" i="10"/>
  <c r="U22" i="10"/>
  <c r="Y22" i="10" s="1"/>
  <c r="AC22" i="10" s="1"/>
  <c r="AD22" i="10" s="1"/>
  <c r="AM21" i="10"/>
  <c r="AL21" i="10"/>
  <c r="AB21" i="10"/>
  <c r="X21" i="10"/>
  <c r="W21" i="10"/>
  <c r="V21" i="10"/>
  <c r="AG21" i="10" s="1"/>
  <c r="U21" i="10"/>
  <c r="Y21" i="10" s="1"/>
  <c r="AC21" i="10" s="1"/>
  <c r="AD21" i="10" s="1"/>
  <c r="AM20" i="10"/>
  <c r="AL20" i="10"/>
  <c r="AB20" i="10"/>
  <c r="X20" i="10"/>
  <c r="W20" i="10"/>
  <c r="V20" i="10"/>
  <c r="U20" i="10"/>
  <c r="Y20" i="10" s="1"/>
  <c r="AC20" i="10" s="1"/>
  <c r="AD20" i="10" s="1"/>
  <c r="AM19" i="10"/>
  <c r="AL19" i="10"/>
  <c r="AB19" i="10"/>
  <c r="X19" i="10"/>
  <c r="W19" i="10"/>
  <c r="V19" i="10"/>
  <c r="AG19" i="10" s="1"/>
  <c r="U19" i="10"/>
  <c r="Y19" i="10" s="1"/>
  <c r="AC19" i="10" s="1"/>
  <c r="AD19" i="10" s="1"/>
  <c r="AM18" i="10"/>
  <c r="AL18" i="10"/>
  <c r="AB18" i="10"/>
  <c r="X18" i="10"/>
  <c r="W18" i="10"/>
  <c r="V18" i="10"/>
  <c r="U18" i="10"/>
  <c r="Y18" i="10" s="1"/>
  <c r="AC18" i="10" s="1"/>
  <c r="AD18" i="10" s="1"/>
  <c r="AM17" i="10"/>
  <c r="AL17" i="10"/>
  <c r="AB17" i="10"/>
  <c r="X17" i="10"/>
  <c r="W17" i="10"/>
  <c r="V17" i="10"/>
  <c r="AG17" i="10" s="1"/>
  <c r="U17" i="10"/>
  <c r="Y17" i="10" s="1"/>
  <c r="AC17" i="10" s="1"/>
  <c r="AD17" i="10" s="1"/>
  <c r="AM16" i="10"/>
  <c r="AL16" i="10"/>
  <c r="AB16" i="10"/>
  <c r="X16" i="10"/>
  <c r="W16" i="10"/>
  <c r="V16" i="10"/>
  <c r="U16" i="10"/>
  <c r="Y16" i="10" s="1"/>
  <c r="AC16" i="10" s="1"/>
  <c r="AD16" i="10" s="1"/>
  <c r="AM15" i="10"/>
  <c r="AL15" i="10"/>
  <c r="AB15" i="10"/>
  <c r="X15" i="10"/>
  <c r="W15" i="10"/>
  <c r="V15" i="10"/>
  <c r="AG15" i="10" s="1"/>
  <c r="U15" i="10"/>
  <c r="Y15" i="10" s="1"/>
  <c r="AC15" i="10" s="1"/>
  <c r="AD15" i="10" s="1"/>
  <c r="AM14" i="10"/>
  <c r="AL14" i="10"/>
  <c r="AB14" i="10"/>
  <c r="X14" i="10"/>
  <c r="W14" i="10"/>
  <c r="V14" i="10"/>
  <c r="U14" i="10"/>
  <c r="Y14" i="10" s="1"/>
  <c r="AC14" i="10" s="1"/>
  <c r="AD14" i="10" s="1"/>
  <c r="AM13" i="10"/>
  <c r="AL13" i="10"/>
  <c r="AB13" i="10"/>
  <c r="X13" i="10"/>
  <c r="W13" i="10"/>
  <c r="V13" i="10"/>
  <c r="AG13" i="10" s="1"/>
  <c r="U13" i="10"/>
  <c r="Y13" i="10" s="1"/>
  <c r="AC13" i="10" s="1"/>
  <c r="AD13" i="10" s="1"/>
  <c r="AB12" i="10"/>
  <c r="Y12" i="10"/>
  <c r="AC12" i="10" s="1"/>
  <c r="AD12" i="10" s="1"/>
  <c r="X12" i="10"/>
  <c r="W12" i="10"/>
  <c r="V12" i="10"/>
  <c r="AG12" i="10" s="1"/>
  <c r="U12" i="10"/>
  <c r="AM11" i="10"/>
  <c r="AL11" i="10"/>
  <c r="AB11" i="10"/>
  <c r="Y11" i="10"/>
  <c r="AC11" i="10" s="1"/>
  <c r="AD11" i="10" s="1"/>
  <c r="X11" i="10"/>
  <c r="W11" i="10"/>
  <c r="V11" i="10"/>
  <c r="AG11" i="10" s="1"/>
  <c r="U11" i="10"/>
  <c r="AM10" i="10"/>
  <c r="AI10" i="10" s="1"/>
  <c r="AL10" i="10"/>
  <c r="AB10" i="10"/>
  <c r="Y10" i="10"/>
  <c r="AC10" i="10" s="1"/>
  <c r="AD10" i="10" s="1"/>
  <c r="X10" i="10"/>
  <c r="W10" i="10"/>
  <c r="V10" i="10"/>
  <c r="U10" i="10"/>
  <c r="AM9" i="10"/>
  <c r="AL9" i="10"/>
  <c r="AB9" i="10"/>
  <c r="Y9" i="10"/>
  <c r="AC9" i="10" s="1"/>
  <c r="AD9" i="10" s="1"/>
  <c r="X9" i="10"/>
  <c r="W9" i="10"/>
  <c r="V9" i="10"/>
  <c r="AG9" i="10" s="1"/>
  <c r="U9" i="10"/>
  <c r="AM8" i="10"/>
  <c r="AL8" i="10"/>
  <c r="AI8" i="10"/>
  <c r="AB8" i="10"/>
  <c r="Y8" i="10"/>
  <c r="AC8" i="10" s="1"/>
  <c r="AD8" i="10" s="1"/>
  <c r="X8" i="10"/>
  <c r="W8" i="10"/>
  <c r="V8" i="10"/>
  <c r="U8" i="10"/>
  <c r="AM7" i="10"/>
  <c r="AL7" i="10"/>
  <c r="AB7" i="10"/>
  <c r="Y7" i="10"/>
  <c r="AC7" i="10" s="1"/>
  <c r="AD7" i="10" s="1"/>
  <c r="X7" i="10"/>
  <c r="W7" i="10"/>
  <c r="V7" i="10"/>
  <c r="AE7" i="10" s="1"/>
  <c r="AF7" i="10" s="1"/>
  <c r="U7" i="10"/>
  <c r="AM6" i="10"/>
  <c r="AL6" i="10"/>
  <c r="AI6" i="10"/>
  <c r="AB6" i="10"/>
  <c r="Y6" i="10"/>
  <c r="AC6" i="10" s="1"/>
  <c r="AD6" i="10" s="1"/>
  <c r="X6" i="10"/>
  <c r="W6" i="10"/>
  <c r="V6" i="10"/>
  <c r="U6" i="10"/>
  <c r="AM5" i="10"/>
  <c r="AL5" i="10"/>
  <c r="AB5" i="10"/>
  <c r="Y5" i="10"/>
  <c r="AC5" i="10" s="1"/>
  <c r="AD5" i="10" s="1"/>
  <c r="X5" i="10"/>
  <c r="W5" i="10"/>
  <c r="V5" i="10"/>
  <c r="AE5" i="10" s="1"/>
  <c r="AF5" i="10" s="1"/>
  <c r="U5" i="10"/>
  <c r="AM4" i="10"/>
  <c r="AL4" i="10"/>
  <c r="AI4" i="10"/>
  <c r="AB4" i="10"/>
  <c r="Y4" i="10"/>
  <c r="AC4" i="10" s="1"/>
  <c r="AD4" i="10" s="1"/>
  <c r="X4" i="10"/>
  <c r="W4" i="10"/>
  <c r="V4" i="10"/>
  <c r="U4" i="10"/>
  <c r="AM3" i="10"/>
  <c r="AI3" i="10" s="1"/>
  <c r="AL3" i="10"/>
  <c r="AE3" i="10"/>
  <c r="AF3" i="10" s="1"/>
  <c r="AB3" i="10"/>
  <c r="Y3" i="10"/>
  <c r="AC3" i="10" s="1"/>
  <c r="AD3" i="10" s="1"/>
  <c r="X3" i="10"/>
  <c r="W3" i="10"/>
  <c r="V3" i="10"/>
  <c r="U3" i="10"/>
  <c r="C31" i="6"/>
  <c r="C30" i="6"/>
  <c r="B30" i="6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2" i="5"/>
  <c r="C56" i="5"/>
  <c r="B56" i="5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4" i="6"/>
  <c r="AI12" i="10" l="1"/>
  <c r="AI37" i="10"/>
  <c r="AI41" i="10"/>
  <c r="AI45" i="10"/>
  <c r="AG47" i="10"/>
  <c r="AI49" i="10"/>
  <c r="AG51" i="10"/>
  <c r="AG55" i="10"/>
  <c r="AE9" i="10"/>
  <c r="AF9" i="10" s="1"/>
  <c r="AE11" i="10"/>
  <c r="AF11" i="10" s="1"/>
  <c r="AG14" i="10"/>
  <c r="AG18" i="10"/>
  <c r="AG22" i="10"/>
  <c r="AG26" i="10"/>
  <c r="AG30" i="10"/>
  <c r="AG32" i="10"/>
  <c r="AI34" i="10"/>
  <c r="AG36" i="10"/>
  <c r="AI38" i="10"/>
  <c r="AG40" i="10"/>
  <c r="AI42" i="10"/>
  <c r="AG44" i="10"/>
  <c r="AI46" i="10"/>
  <c r="AG48" i="10"/>
  <c r="AI50" i="10"/>
  <c r="AG52" i="10"/>
  <c r="AI54" i="10"/>
  <c r="AG56" i="10"/>
  <c r="AG3" i="10"/>
  <c r="AG5" i="10"/>
  <c r="AG7" i="10"/>
  <c r="AI5" i="10"/>
  <c r="AG6" i="10"/>
  <c r="AI7" i="10"/>
  <c r="AG8" i="10"/>
  <c r="AI9" i="10"/>
  <c r="AG10" i="10"/>
  <c r="AI11" i="10"/>
  <c r="AG33" i="10"/>
  <c r="AI35" i="10"/>
  <c r="AG37" i="10"/>
  <c r="AI39" i="10"/>
  <c r="AG41" i="10"/>
  <c r="AI43" i="10"/>
  <c r="AG45" i="10"/>
  <c r="AI47" i="10"/>
  <c r="AG49" i="10"/>
  <c r="AI51" i="10"/>
  <c r="AG53" i="10"/>
  <c r="AI55" i="10"/>
  <c r="AG4" i="10"/>
  <c r="AE4" i="10"/>
  <c r="AF4" i="10" s="1"/>
  <c r="AE6" i="10"/>
  <c r="AF6" i="10" s="1"/>
  <c r="AE8" i="10"/>
  <c r="AF8" i="10" s="1"/>
  <c r="AE10" i="10"/>
  <c r="AF10" i="10" s="1"/>
  <c r="AE12" i="10"/>
  <c r="AF12" i="10" s="1"/>
  <c r="AG16" i="10"/>
  <c r="AG20" i="10"/>
  <c r="AG24" i="10"/>
  <c r="AG28" i="10"/>
  <c r="AG34" i="10"/>
  <c r="AI36" i="10"/>
  <c r="AG38" i="10"/>
  <c r="AI40" i="10"/>
  <c r="AG42" i="10"/>
  <c r="AI44" i="10"/>
  <c r="AG46" i="10"/>
  <c r="AI48" i="10"/>
  <c r="AG50" i="10"/>
  <c r="AI52" i="10"/>
  <c r="AG54" i="10"/>
  <c r="AI56" i="10"/>
  <c r="AH3" i="10"/>
  <c r="AJ7" i="10"/>
  <c r="AH7" i="10"/>
  <c r="AJ11" i="10"/>
  <c r="AH11" i="10"/>
  <c r="AH15" i="10"/>
  <c r="AJ15" i="10"/>
  <c r="AH23" i="10"/>
  <c r="AJ23" i="10"/>
  <c r="AH31" i="10"/>
  <c r="AJ31" i="10"/>
  <c r="AH39" i="10"/>
  <c r="AJ39" i="10"/>
  <c r="AH47" i="10"/>
  <c r="AJ47" i="10"/>
  <c r="AH55" i="10"/>
  <c r="AJ55" i="10"/>
  <c r="AH14" i="10"/>
  <c r="AJ14" i="10"/>
  <c r="AH22" i="10"/>
  <c r="AJ22" i="10"/>
  <c r="AH30" i="10"/>
  <c r="AJ30" i="10"/>
  <c r="AH32" i="10"/>
  <c r="AJ32" i="10"/>
  <c r="AH40" i="10"/>
  <c r="AJ40" i="10"/>
  <c r="AH48" i="10"/>
  <c r="AJ48" i="10"/>
  <c r="AH56" i="10"/>
  <c r="AJ56" i="10"/>
  <c r="AJ4" i="10"/>
  <c r="AH4" i="10"/>
  <c r="AJ8" i="10"/>
  <c r="AH8" i="10"/>
  <c r="AJ12" i="10"/>
  <c r="AH12" i="10"/>
  <c r="AH13" i="10"/>
  <c r="AJ13" i="10"/>
  <c r="AH21" i="10"/>
  <c r="AJ21" i="10"/>
  <c r="AH29" i="10"/>
  <c r="AJ29" i="10"/>
  <c r="AH33" i="10"/>
  <c r="AJ33" i="10"/>
  <c r="AH41" i="10"/>
  <c r="AJ41" i="10"/>
  <c r="AH49" i="10"/>
  <c r="AJ49" i="10"/>
  <c r="AD57" i="10"/>
  <c r="AH20" i="10"/>
  <c r="AJ20" i="10"/>
  <c r="AH28" i="10"/>
  <c r="AJ28" i="10"/>
  <c r="AH34" i="10"/>
  <c r="AJ34" i="10"/>
  <c r="AH42" i="10"/>
  <c r="AJ42" i="10"/>
  <c r="AH50" i="10"/>
  <c r="AJ50" i="10"/>
  <c r="AJ5" i="10"/>
  <c r="AH5" i="10"/>
  <c r="AJ9" i="10"/>
  <c r="AH9" i="10"/>
  <c r="AH19" i="10"/>
  <c r="AJ19" i="10"/>
  <c r="AH27" i="10"/>
  <c r="AJ27" i="10"/>
  <c r="AH35" i="10"/>
  <c r="AJ35" i="10"/>
  <c r="AH43" i="10"/>
  <c r="AJ43" i="10"/>
  <c r="AH51" i="10"/>
  <c r="AJ51" i="10"/>
  <c r="AH18" i="10"/>
  <c r="AJ18" i="10"/>
  <c r="AH26" i="10"/>
  <c r="AJ26" i="10"/>
  <c r="AH36" i="10"/>
  <c r="AJ36" i="10"/>
  <c r="AH44" i="10"/>
  <c r="AJ44" i="10"/>
  <c r="AH52" i="10"/>
  <c r="AJ52" i="10"/>
  <c r="AJ6" i="10"/>
  <c r="AH6" i="10"/>
  <c r="AJ10" i="10"/>
  <c r="AH10" i="10"/>
  <c r="AH17" i="10"/>
  <c r="AJ17" i="10"/>
  <c r="AH25" i="10"/>
  <c r="AJ25" i="10"/>
  <c r="AH37" i="10"/>
  <c r="AJ37" i="10"/>
  <c r="AH45" i="10"/>
  <c r="AJ45" i="10"/>
  <c r="AH53" i="10"/>
  <c r="AJ53" i="10"/>
  <c r="AH16" i="10"/>
  <c r="AJ16" i="10"/>
  <c r="AH24" i="10"/>
  <c r="AJ24" i="10"/>
  <c r="AH38" i="10"/>
  <c r="AJ38" i="10"/>
  <c r="AH46" i="10"/>
  <c r="AJ46" i="10"/>
  <c r="AH54" i="10"/>
  <c r="AJ54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27" i="10"/>
  <c r="AI28" i="10"/>
  <c r="AI29" i="10"/>
  <c r="AI30" i="10"/>
  <c r="AI31" i="10"/>
  <c r="AI32" i="10"/>
  <c r="AI33" i="10"/>
  <c r="AE13" i="10"/>
  <c r="AF13" i="10" s="1"/>
  <c r="AE14" i="10"/>
  <c r="AF14" i="10" s="1"/>
  <c r="AE15" i="10"/>
  <c r="AF15" i="10" s="1"/>
  <c r="AE16" i="10"/>
  <c r="AF16" i="10" s="1"/>
  <c r="AE17" i="10"/>
  <c r="AF17" i="10" s="1"/>
  <c r="AE18" i="10"/>
  <c r="AF18" i="10" s="1"/>
  <c r="AE19" i="10"/>
  <c r="AF19" i="10" s="1"/>
  <c r="AE20" i="10"/>
  <c r="AF20" i="10" s="1"/>
  <c r="AE21" i="10"/>
  <c r="AF21" i="10" s="1"/>
  <c r="AE22" i="10"/>
  <c r="AF22" i="10" s="1"/>
  <c r="AE23" i="10"/>
  <c r="AF23" i="10" s="1"/>
  <c r="AE24" i="10"/>
  <c r="AF24" i="10" s="1"/>
  <c r="AE25" i="10"/>
  <c r="AF25" i="10" s="1"/>
  <c r="AE26" i="10"/>
  <c r="AF26" i="10" s="1"/>
  <c r="AE27" i="10"/>
  <c r="AF27" i="10" s="1"/>
  <c r="AE28" i="10"/>
  <c r="AF28" i="10" s="1"/>
  <c r="AE29" i="10"/>
  <c r="AF29" i="10" s="1"/>
  <c r="AE30" i="10"/>
  <c r="AF30" i="10" s="1"/>
  <c r="AE31" i="10"/>
  <c r="AF31" i="10" s="1"/>
  <c r="AE32" i="10"/>
  <c r="AF32" i="10" s="1"/>
  <c r="AE33" i="10"/>
  <c r="AF33" i="10" s="1"/>
  <c r="AE34" i="10"/>
  <c r="AF34" i="10" s="1"/>
  <c r="AE35" i="10"/>
  <c r="AF35" i="10" s="1"/>
  <c r="AE36" i="10"/>
  <c r="AF36" i="10" s="1"/>
  <c r="AE37" i="10"/>
  <c r="AF37" i="10" s="1"/>
  <c r="AE38" i="10"/>
  <c r="AF38" i="10" s="1"/>
  <c r="AE39" i="10"/>
  <c r="AF39" i="10" s="1"/>
  <c r="AE40" i="10"/>
  <c r="AF40" i="10" s="1"/>
  <c r="AE41" i="10"/>
  <c r="AF41" i="10" s="1"/>
  <c r="AE42" i="10"/>
  <c r="AF42" i="10" s="1"/>
  <c r="AE43" i="10"/>
  <c r="AF43" i="10" s="1"/>
  <c r="AE44" i="10"/>
  <c r="AF44" i="10" s="1"/>
  <c r="AE45" i="10"/>
  <c r="AF45" i="10" s="1"/>
  <c r="AE46" i="10"/>
  <c r="AF46" i="10" s="1"/>
  <c r="AE47" i="10"/>
  <c r="AF47" i="10" s="1"/>
  <c r="AE48" i="10"/>
  <c r="AF48" i="10" s="1"/>
  <c r="AE49" i="10"/>
  <c r="AF49" i="10" s="1"/>
  <c r="AE50" i="10"/>
  <c r="AF50" i="10" s="1"/>
  <c r="AE51" i="10"/>
  <c r="AF51" i="10" s="1"/>
  <c r="AE52" i="10"/>
  <c r="AF52" i="10" s="1"/>
  <c r="AE53" i="10"/>
  <c r="AF53" i="10" s="1"/>
  <c r="AE54" i="10"/>
  <c r="AF54" i="10" s="1"/>
  <c r="AE55" i="10"/>
  <c r="AF55" i="10" s="1"/>
  <c r="AE56" i="10"/>
  <c r="AF56" i="10" s="1"/>
  <c r="AF57" i="10" l="1"/>
  <c r="AH57" i="10"/>
  <c r="AJ57" i="10"/>
</calcChain>
</file>

<file path=xl/sharedStrings.xml><?xml version="1.0" encoding="utf-8"?>
<sst xmlns="http://schemas.openxmlformats.org/spreadsheetml/2006/main" count="309" uniqueCount="116">
  <si>
    <t>დარჩენილი წამლის რაოდენობა</t>
  </si>
  <si>
    <t>ენალაპრილი</t>
  </si>
  <si>
    <t>ენაპი</t>
  </si>
  <si>
    <t>ლოზაპი</t>
  </si>
  <si>
    <t>ვარფარინ-ნიკომედი</t>
  </si>
  <si>
    <t>კორდარონი</t>
  </si>
  <si>
    <t>ეგილოკი</t>
  </si>
  <si>
    <t>ამარილი</t>
  </si>
  <si>
    <t>სიოფორი</t>
  </si>
  <si>
    <t>დიგოქსინი გრინდექსი</t>
  </si>
  <si>
    <t>ვეროშპირონი</t>
  </si>
  <si>
    <t>მედროლი</t>
  </si>
  <si>
    <t>ალბუტეროლის სულფატი 0.5 მლ</t>
  </si>
  <si>
    <t>სალბუტამოლ ინტელი</t>
  </si>
  <si>
    <t>სალბუტამოლი</t>
  </si>
  <si>
    <t>ფუროსემიდი</t>
  </si>
  <si>
    <t>ამლოდიპინი</t>
  </si>
  <si>
    <t>ზილტი</t>
  </si>
  <si>
    <t>L - თიროქსინი</t>
  </si>
  <si>
    <t>პულმიკორტი 0.5 მგ</t>
  </si>
  <si>
    <t>დიაბეტონი MR</t>
  </si>
  <si>
    <t>თიროზოლი</t>
  </si>
  <si>
    <t xml:space="preserve">ბრეტარისი ჯენუეირი 322 მკგ/დ </t>
  </si>
  <si>
    <t xml:space="preserve">მონოსანი </t>
  </si>
  <si>
    <t>ლორისტა</t>
  </si>
  <si>
    <t>ლამიქტალი</t>
  </si>
  <si>
    <t>ეუთიროქსი</t>
  </si>
  <si>
    <t>ლორისტა H 50მგ/12.5მგ</t>
  </si>
  <si>
    <t>ნებივოლოლი შტადა</t>
  </si>
  <si>
    <t>ნეიროლეფსინი</t>
  </si>
  <si>
    <t>კარდიომაგნილი 150</t>
  </si>
  <si>
    <t>ლევეტირაცეტამი აკორდი</t>
  </si>
  <si>
    <t>დეპაკინი ქრონო 300მგ</t>
  </si>
  <si>
    <t>დეპაკინი ქრონო 500მგ</t>
  </si>
  <si>
    <t>ლამოტრიქსი</t>
  </si>
  <si>
    <t>ლოსარ–დენკი 100</t>
  </si>
  <si>
    <t>ნაკომი 250მგ/25მგ</t>
  </si>
  <si>
    <t>მადოპარი 100/25</t>
  </si>
  <si>
    <t>კარდიომაგნილი 75</t>
  </si>
  <si>
    <t>ატორვასტატინი</t>
  </si>
  <si>
    <t>ატორისი 40მგ</t>
  </si>
  <si>
    <t>ტორვიტინი</t>
  </si>
  <si>
    <t>ემკორი</t>
  </si>
  <si>
    <t>ამრადიპინი 8მგ/10მგ</t>
  </si>
  <si>
    <t>პეგორელი</t>
  </si>
  <si>
    <t>დანები</t>
  </si>
  <si>
    <t>ამრადიპინი 4მგ/5მგ</t>
  </si>
  <si>
    <t xml:space="preserve">პლავიქსი 75მგ </t>
  </si>
  <si>
    <t>აპო-გლიკლაზიდ MR 60მგ</t>
  </si>
  <si>
    <t>ეარფლუსალი ფორსპირო 50მკგ/250მკგ</t>
  </si>
  <si>
    <t>საფლუტინი 50მკგ/500მკგ</t>
  </si>
  <si>
    <t>საფლუტინი 50მკგ/250მკგ</t>
  </si>
  <si>
    <t>კლოპიდოგრელი</t>
  </si>
  <si>
    <t>გლიმეპირიდი</t>
  </si>
  <si>
    <t>ბენოდილი 0.5</t>
  </si>
  <si>
    <t>მედიკამენტი</t>
  </si>
  <si>
    <t>სულ</t>
  </si>
  <si>
    <t>კატეგორია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</si>
  <si>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</si>
  <si>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</si>
  <si>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</si>
  <si>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</si>
  <si>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</si>
  <si>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</si>
  <si>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</si>
  <si>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</si>
  <si>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</si>
  <si>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</si>
  <si>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</si>
  <si>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</si>
  <si>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</si>
  <si>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</si>
  <si>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</si>
  <si>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</si>
  <si>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</si>
  <si>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</si>
  <si>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</si>
  <si>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</si>
  <si>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</si>
  <si>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</si>
  <si>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</si>
  <si>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</si>
  <si>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100 ქულაზე ნაკლები</t>
  </si>
  <si>
    <t>პენსიონერი</t>
  </si>
  <si>
    <t>შშმ</t>
  </si>
  <si>
    <t>სოც. დაუცველი</t>
  </si>
  <si>
    <t>ატორისი 20მგ</t>
  </si>
  <si>
    <t>სერეტიდი</t>
  </si>
  <si>
    <t>DrugName</t>
  </si>
  <si>
    <t>ღირებულების წამალი</t>
  </si>
  <si>
    <t>ერთეულის ფასი (ლარი)</t>
  </si>
  <si>
    <t>ნაშთის ამოწურვის პერიოდი (თვე)</t>
  </si>
  <si>
    <t>2019 წლის საშუალო გაყიდვები</t>
  </si>
  <si>
    <t>წლის ბოლომდე დამატებით საჭირო თანხა</t>
  </si>
  <si>
    <t>რეგისტრირებული ბენეფიციარები</t>
  </si>
  <si>
    <t>მიმდინარე გაყიდვების შესაბამისად</t>
  </si>
  <si>
    <t>პროცენტულად პენსიონერებმაც სოც. დაუცველებივით რომ მოგვმართონ</t>
  </si>
  <si>
    <t>პენსიონერებმა ფორმა 100 ის შესაბამისი დოზები რომ გაიტანონ</t>
  </si>
  <si>
    <t>პენსიონერებმა სოც. დაუცველებივით რომ მოგვმართონ და ფორმა 100 ის შესაბამისი დოზები რომ გაიტანონ</t>
  </si>
  <si>
    <t>N</t>
  </si>
  <si>
    <t>1.</t>
  </si>
  <si>
    <r>
      <t>წლის ბოლომდე მარაგის შესავსებათ საჭირო იქნება დაახლოებით 2.4</t>
    </r>
    <r>
      <rPr>
        <b/>
        <sz val="11"/>
        <color theme="1"/>
        <rFont val="Calibri"/>
        <family val="2"/>
        <scheme val="minor"/>
      </rPr>
      <t xml:space="preserve"> მილიონი ლარის</t>
    </r>
    <r>
      <rPr>
        <sz val="11"/>
        <color theme="1"/>
        <rFont val="Calibri"/>
        <family val="2"/>
        <scheme val="minor"/>
      </rPr>
      <t xml:space="preserve"> წამალი</t>
    </r>
  </si>
  <si>
    <t>2.</t>
  </si>
  <si>
    <t>იმ შემთხვევაში თუ პენსიონერებიც პროცენტულად იგივე რაოდენობით მიაკითხავენ აფთიაქებს რა პროცენტითაც სოც. დაუცვალები და გაიტანენ იგივე ოდენობის წამლებს წლის ბოლომდე 30 წამალზე ამოიწურება მარაგი და დამატებით იქნება შესასყიდი</t>
  </si>
  <si>
    <r>
      <t>წლის ბოლომდე მარაგის შესავსებათ საჭირო იქნება დაახლოებით 5.2</t>
    </r>
    <r>
      <rPr>
        <b/>
        <sz val="11"/>
        <color theme="1"/>
        <rFont val="Calibri"/>
        <family val="2"/>
        <scheme val="minor"/>
      </rPr>
      <t xml:space="preserve"> მილიონი ლარის</t>
    </r>
    <r>
      <rPr>
        <sz val="11"/>
        <color theme="1"/>
        <rFont val="Calibri"/>
        <family val="2"/>
        <scheme val="minor"/>
      </rPr>
      <t xml:space="preserve"> წამალი</t>
    </r>
  </si>
  <si>
    <t>3.</t>
  </si>
  <si>
    <t>იმ შემთხვევაში თუ პენსიონერები გაიტანენ ფორმა 100 ში დაფიქსირებული ოდენობის წამლებს შესაბამისი პერიოდულობით წლის ბოლომდე 27 წამალზე ამოიწურება მარაგი და დამატებით იქნება შესასყიდი</t>
  </si>
  <si>
    <r>
      <t>წლის ბოლომდე მარაგის შესავსებათ საჭირო იქნება დაახლოებით 4</t>
    </r>
    <r>
      <rPr>
        <b/>
        <sz val="11"/>
        <color theme="1"/>
        <rFont val="Calibri"/>
        <family val="2"/>
        <scheme val="minor"/>
      </rPr>
      <t xml:space="preserve"> მილიონი ლარის</t>
    </r>
    <r>
      <rPr>
        <sz val="11"/>
        <color theme="1"/>
        <rFont val="Calibri"/>
        <family val="2"/>
        <scheme val="minor"/>
      </rPr>
      <t xml:space="preserve"> წამალი</t>
    </r>
  </si>
  <si>
    <t>4.</t>
  </si>
  <si>
    <t xml:space="preserve">იმ შემთხვევაში თუ პენსიონერებიც პროცენტულად იგივე რაოდენობით მიაკითხავენ აფთიაქებს რა პროცენტითაც სოც. დაუცვალები და გაიტანენ ფორმა 100 ში დაფიქსირებული ოდენობის წამლებს შესაბამისი პერიოდულობით </t>
  </si>
  <si>
    <t>წლის ბოლომდე 27 წამალზე ამოიწურება მარაგი და დამატებით იქნება შესასყიდი</t>
  </si>
  <si>
    <r>
      <t>წლის ბოლომდე მარაგის შესავსებათ საჭირო იქნება დაახლოებით 6.1</t>
    </r>
    <r>
      <rPr>
        <b/>
        <sz val="11"/>
        <color theme="1"/>
        <rFont val="Calibri"/>
        <family val="2"/>
        <scheme val="minor"/>
      </rPr>
      <t xml:space="preserve"> მილიონი ლარის</t>
    </r>
    <r>
      <rPr>
        <sz val="11"/>
        <color theme="1"/>
        <rFont val="Calibri"/>
        <family val="2"/>
        <scheme val="minor"/>
      </rPr>
      <t xml:space="preserve"> წამალი</t>
    </r>
  </si>
  <si>
    <t>იმ შემთხვევაში თუ გაყიდვები იგივე ტემპით გაგრძელდება, როგორც აქამდე, წლის ბოლომდე 54 დასახელების წამლიდან 25 წამალზე ამოიწურება მარაგი და დამატებით იქნება შესასყიდი</t>
  </si>
  <si>
    <t>ზოგიერთი წამლების მარაგი იმდენად დიდია რომ მოცემული ტემპით გაყიდვების შემთხვევაში რამდენიმე წელი არ ამოიწურება (ზოგიერთ შემთხვევაში 5 წელზე მეტი ხანიც კი მაგალითად. კარდიომაგნილი, ლამოტრიქსი და ა.შ.)</t>
  </si>
  <si>
    <t>თუ გაგრძელდა მიმდინარე გაყიდვების შესაბამისად</t>
  </si>
  <si>
    <t>დარჩენილი მარაგები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</si>
</sst>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/>
    <xf numFmtId="165" fontId="0" fillId="0" borderId="1" xfId="0" applyNumberFormat="1" applyBorder="1"/>
    <xf numFmtId="3" fontId="4" fillId="0" borderId="1" xfId="2" applyNumberFormat="1" applyFont="1" applyFill="1" applyBorder="1" applyAlignment="1">
      <alignment horizontal="right"/>
    </xf>
    <xf numFmtId="3" fontId="2" fillId="0" borderId="1" xfId="0" applyNumberFormat="1" applyFont="1" applyBorder="1"/>
    <xf numFmtId="0" fontId="5" fillId="2" borderId="1" xfId="2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0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164" fontId="0" fillId="0" borderId="4" xfId="1" applyNumberFormat="1" applyFont="1" applyFill="1" applyBorder="1"/>
    <xf numFmtId="166" fontId="2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center" vertical="center" wrapText="1"/>
    </xf>
    <xf numFmtId="166" fontId="0" fillId="0" borderId="0" xfId="1" applyNumberFormat="1" applyFont="1" applyBorder="1"/>
    <xf numFmtId="43" fontId="0" fillId="0" borderId="0" xfId="0" applyNumberFormat="1"/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რეგისტრირებული ბენეფიციარები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0517837854761193E-2"/>
          <c:y val="2.5428331875182269E-2"/>
          <c:w val="0.95750755310655755"/>
          <c:h val="0.80663021289005543"/>
        </c:manualLayout>
      </c:layout>
      <c:lineChart>
        <c:grouping val="standard"/>
        <c:varyColors val="0"/>
        <c:ser>
          <c:idx val="0"/>
          <c:order val="0"/>
          <c:tx>
            <c:strRef>
              <c:f>'რეგისტრირებული დინამიკა'!$B$3</c:f>
              <c:strCache>
                <c:ptCount val="1"/>
                <c:pt idx="0">
                  <c:v>სოც. დაუცველი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'რეგისტრირებული დინამიკა'!$A$4:$A$27</c:f>
              <c:strCache>
                <c:ptCount val="24"/>
                <c:pt idx="0">
                  <c:v>2017-07</c:v>
                </c:pt>
                <c:pt idx="1">
                  <c:v>2017-08</c:v>
                </c:pt>
                <c:pt idx="2">
                  <c:v>2017-09</c:v>
                </c:pt>
                <c:pt idx="3">
                  <c:v>2017-10</c:v>
                </c:pt>
                <c:pt idx="4">
                  <c:v>2017-11</c:v>
                </c:pt>
                <c:pt idx="5">
                  <c:v>2017-12</c:v>
                </c:pt>
                <c:pt idx="6">
                  <c:v>2018-01</c:v>
                </c:pt>
                <c:pt idx="7">
                  <c:v>2018-02</c:v>
                </c:pt>
                <c:pt idx="8">
                  <c:v>2018-03</c:v>
                </c:pt>
                <c:pt idx="9">
                  <c:v>2018-04</c:v>
                </c:pt>
                <c:pt idx="10">
                  <c:v>2018-05</c:v>
                </c:pt>
                <c:pt idx="11">
                  <c:v>2018-06</c:v>
                </c:pt>
                <c:pt idx="12">
                  <c:v>2018-07</c:v>
                </c:pt>
                <c:pt idx="13">
                  <c:v>2018-08</c:v>
                </c:pt>
                <c:pt idx="14">
                  <c:v>2018-09</c:v>
                </c:pt>
                <c:pt idx="15">
                  <c:v>2018-10</c:v>
                </c:pt>
                <c:pt idx="16">
                  <c:v>2018-11</c:v>
                </c:pt>
                <c:pt idx="17">
                  <c:v>2018-12</c:v>
                </c:pt>
                <c:pt idx="18">
                  <c:v>2019-01</c:v>
                </c:pt>
                <c:pt idx="19">
                  <c:v>2019-02</c:v>
                </c:pt>
                <c:pt idx="20">
                  <c:v>2019-03</c:v>
                </c:pt>
                <c:pt idx="21">
                  <c:v>2019-04</c:v>
                </c:pt>
                <c:pt idx="22">
                  <c:v>2019-05</c:v>
                </c:pt>
                <c:pt idx="23">
                  <c:v>2019-06</c:v>
                </c:pt>
              </c:strCache>
            </c:strRef>
          </c:cat>
          <c:val>
            <c:numRef>
              <c:f>'რეგისტრირებული დინამიკა'!$B$3:$B$27</c:f>
              <c:numCache>
                <c:formatCode>_(* #,##0_);_(* \(#,##0\);_(* "-"??_);_(@_)</c:formatCode>
                <c:ptCount val="25"/>
                <c:pt idx="0" formatCode="General">
                  <c:v>0</c:v>
                </c:pt>
                <c:pt idx="1">
                  <c:v>6092</c:v>
                </c:pt>
                <c:pt idx="2">
                  <c:v>2450</c:v>
                </c:pt>
                <c:pt idx="3">
                  <c:v>1553</c:v>
                </c:pt>
                <c:pt idx="4">
                  <c:v>1202</c:v>
                </c:pt>
                <c:pt idx="5">
                  <c:v>1086</c:v>
                </c:pt>
                <c:pt idx="6">
                  <c:v>890</c:v>
                </c:pt>
                <c:pt idx="7">
                  <c:v>691</c:v>
                </c:pt>
                <c:pt idx="8">
                  <c:v>985</c:v>
                </c:pt>
                <c:pt idx="9">
                  <c:v>993</c:v>
                </c:pt>
                <c:pt idx="10">
                  <c:v>706</c:v>
                </c:pt>
                <c:pt idx="11">
                  <c:v>781</c:v>
                </c:pt>
                <c:pt idx="12">
                  <c:v>591</c:v>
                </c:pt>
                <c:pt idx="13">
                  <c:v>507</c:v>
                </c:pt>
                <c:pt idx="14">
                  <c:v>440</c:v>
                </c:pt>
                <c:pt idx="15">
                  <c:v>973</c:v>
                </c:pt>
                <c:pt idx="16">
                  <c:v>1282</c:v>
                </c:pt>
                <c:pt idx="17">
                  <c:v>977</c:v>
                </c:pt>
                <c:pt idx="18">
                  <c:v>874</c:v>
                </c:pt>
                <c:pt idx="19">
                  <c:v>1434</c:v>
                </c:pt>
                <c:pt idx="20">
                  <c:v>1697</c:v>
                </c:pt>
                <c:pt idx="21">
                  <c:v>1596</c:v>
                </c:pt>
                <c:pt idx="22">
                  <c:v>1293</c:v>
                </c:pt>
                <c:pt idx="23">
                  <c:v>1543</c:v>
                </c:pt>
                <c:pt idx="24">
                  <c:v>1216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'რეგისტრირებული დინამიკა'!$C$3</c:f>
              <c:strCache>
                <c:ptCount val="1"/>
                <c:pt idx="0">
                  <c:v>პენსიონერი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'რეგისტრირებული დინამიკა'!$A$4:$A$27</c:f>
              <c:strCache>
                <c:ptCount val="24"/>
                <c:pt idx="0">
                  <c:v>2017-07</c:v>
                </c:pt>
                <c:pt idx="1">
                  <c:v>2017-08</c:v>
                </c:pt>
                <c:pt idx="2">
                  <c:v>2017-09</c:v>
                </c:pt>
                <c:pt idx="3">
                  <c:v>2017-10</c:v>
                </c:pt>
                <c:pt idx="4">
                  <c:v>2017-11</c:v>
                </c:pt>
                <c:pt idx="5">
                  <c:v>2017-12</c:v>
                </c:pt>
                <c:pt idx="6">
                  <c:v>2018-01</c:v>
                </c:pt>
                <c:pt idx="7">
                  <c:v>2018-02</c:v>
                </c:pt>
                <c:pt idx="8">
                  <c:v>2018-03</c:v>
                </c:pt>
                <c:pt idx="9">
                  <c:v>2018-04</c:v>
                </c:pt>
                <c:pt idx="10">
                  <c:v>2018-05</c:v>
                </c:pt>
                <c:pt idx="11">
                  <c:v>2018-06</c:v>
                </c:pt>
                <c:pt idx="12">
                  <c:v>2018-07</c:v>
                </c:pt>
                <c:pt idx="13">
                  <c:v>2018-08</c:v>
                </c:pt>
                <c:pt idx="14">
                  <c:v>2018-09</c:v>
                </c:pt>
                <c:pt idx="15">
                  <c:v>2018-10</c:v>
                </c:pt>
                <c:pt idx="16">
                  <c:v>2018-11</c:v>
                </c:pt>
                <c:pt idx="17">
                  <c:v>2018-12</c:v>
                </c:pt>
                <c:pt idx="18">
                  <c:v>2019-01</c:v>
                </c:pt>
                <c:pt idx="19">
                  <c:v>2019-02</c:v>
                </c:pt>
                <c:pt idx="20">
                  <c:v>2019-03</c:v>
                </c:pt>
                <c:pt idx="21">
                  <c:v>2019-04</c:v>
                </c:pt>
                <c:pt idx="22">
                  <c:v>2019-05</c:v>
                </c:pt>
                <c:pt idx="23">
                  <c:v>2019-06</c:v>
                </c:pt>
              </c:strCache>
            </c:strRef>
          </c:cat>
          <c:val>
            <c:numRef>
              <c:f>'რეგისტრირებული დინამიკა'!$C$3:$C$27</c:f>
              <c:numCache>
                <c:formatCode>_(* #,##0_);_(* \(#,##0\);_(* "-"??_);_(@_)</c:formatCode>
                <c:ptCount val="25"/>
                <c:pt idx="0" formatCode="General">
                  <c:v>0</c:v>
                </c:pt>
                <c:pt idx="15">
                  <c:v>3400</c:v>
                </c:pt>
                <c:pt idx="16">
                  <c:v>4037</c:v>
                </c:pt>
                <c:pt idx="17">
                  <c:v>2604</c:v>
                </c:pt>
                <c:pt idx="18">
                  <c:v>1822</c:v>
                </c:pt>
                <c:pt idx="19">
                  <c:v>2271</c:v>
                </c:pt>
                <c:pt idx="20">
                  <c:v>2482</c:v>
                </c:pt>
                <c:pt idx="21">
                  <c:v>2329</c:v>
                </c:pt>
                <c:pt idx="22">
                  <c:v>1652</c:v>
                </c:pt>
                <c:pt idx="23">
                  <c:v>2158</c:v>
                </c:pt>
                <c:pt idx="24">
                  <c:v>1633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'რეგისტრირებული დინამიკა'!$D$3</c:f>
              <c:strCache>
                <c:ptCount val="1"/>
                <c:pt idx="0">
                  <c:v>შშმ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'რეგისტრირებული დინამიკა'!$A$4:$A$27</c:f>
              <c:strCache>
                <c:ptCount val="24"/>
                <c:pt idx="0">
                  <c:v>2017-07</c:v>
                </c:pt>
                <c:pt idx="1">
                  <c:v>2017-08</c:v>
                </c:pt>
                <c:pt idx="2">
                  <c:v>2017-09</c:v>
                </c:pt>
                <c:pt idx="3">
                  <c:v>2017-10</c:v>
                </c:pt>
                <c:pt idx="4">
                  <c:v>2017-11</c:v>
                </c:pt>
                <c:pt idx="5">
                  <c:v>2017-12</c:v>
                </c:pt>
                <c:pt idx="6">
                  <c:v>2018-01</c:v>
                </c:pt>
                <c:pt idx="7">
                  <c:v>2018-02</c:v>
                </c:pt>
                <c:pt idx="8">
                  <c:v>2018-03</c:v>
                </c:pt>
                <c:pt idx="9">
                  <c:v>2018-04</c:v>
                </c:pt>
                <c:pt idx="10">
                  <c:v>2018-05</c:v>
                </c:pt>
                <c:pt idx="11">
                  <c:v>2018-06</c:v>
                </c:pt>
                <c:pt idx="12">
                  <c:v>2018-07</c:v>
                </c:pt>
                <c:pt idx="13">
                  <c:v>2018-08</c:v>
                </c:pt>
                <c:pt idx="14">
                  <c:v>2018-09</c:v>
                </c:pt>
                <c:pt idx="15">
                  <c:v>2018-10</c:v>
                </c:pt>
                <c:pt idx="16">
                  <c:v>2018-11</c:v>
                </c:pt>
                <c:pt idx="17">
                  <c:v>2018-12</c:v>
                </c:pt>
                <c:pt idx="18">
                  <c:v>2019-01</c:v>
                </c:pt>
                <c:pt idx="19">
                  <c:v>2019-02</c:v>
                </c:pt>
                <c:pt idx="20">
                  <c:v>2019-03</c:v>
                </c:pt>
                <c:pt idx="21">
                  <c:v>2019-04</c:v>
                </c:pt>
                <c:pt idx="22">
                  <c:v>2019-05</c:v>
                </c:pt>
                <c:pt idx="23">
                  <c:v>2019-06</c:v>
                </c:pt>
              </c:strCache>
            </c:strRef>
          </c:cat>
          <c:val>
            <c:numRef>
              <c:f>'რეგისტრირებული დინამიკა'!$D$3:$D$27</c:f>
              <c:numCache>
                <c:formatCode>_(* #,##0_);_(* \(#,##0\);_(* "-"??_);_(@_)</c:formatCode>
                <c:ptCount val="25"/>
                <c:pt idx="0" formatCode="General">
                  <c:v>0</c:v>
                </c:pt>
                <c:pt idx="15">
                  <c:v>190</c:v>
                </c:pt>
                <c:pt idx="16">
                  <c:v>234</c:v>
                </c:pt>
                <c:pt idx="17">
                  <c:v>155</c:v>
                </c:pt>
                <c:pt idx="18">
                  <c:v>156</c:v>
                </c:pt>
                <c:pt idx="19">
                  <c:v>269</c:v>
                </c:pt>
                <c:pt idx="20">
                  <c:v>249</c:v>
                </c:pt>
                <c:pt idx="21">
                  <c:v>237</c:v>
                </c:pt>
                <c:pt idx="22">
                  <c:v>151</c:v>
                </c:pt>
                <c:pt idx="23">
                  <c:v>198</c:v>
                </c:pt>
                <c:pt idx="24">
                  <c:v>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246592"/>
        <c:axId val="46465024"/>
      </c:lineChart>
      <c:catAx>
        <c:axId val="1392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465024"/>
        <c:crosses val="autoZero"/>
        <c:auto val="1"/>
        <c:lblAlgn val="ctr"/>
        <c:lblOffset val="100"/>
        <c:noMultiLvlLbl val="0"/>
      </c:catAx>
      <c:valAx>
        <c:axId val="4646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24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463074570947021"/>
          <c:y val="5.4316127150772817E-2"/>
          <c:w val="0.10536925429052979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</xdr:row>
      <xdr:rowOff>176212</xdr:rowOff>
    </xdr:from>
    <xdr:to>
      <xdr:col>21</xdr:col>
      <xdr:colOff>409575</xdr:colOff>
      <xdr:row>17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kheidze/Downloads/&#4306;&#4304;&#4315;&#4317;&#4332;&#4308;&#4320;&#4312;&#4314;&#4312;%20&#4332;&#4304;&#4315;&#4314;&#4308;&#4305;&#4312;&#4321;%20&#4307;&#4317;&#4310;&#4304;%20&#4313;&#4304;&#4322;&#4308;&#4306;&#4317;&#4320;&#4312;&#4308;&#4305;&#4312;&#4321;%20&#4315;&#4312;&#4334;&#4308;&#4307;&#4309;&#4312;&#43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1"/>
    </sheetNames>
    <sheetDataSet>
      <sheetData sheetId="0">
        <row r="1">
          <cell r="A1" t="str">
            <v>DrugName</v>
          </cell>
          <cell r="B1" t="str">
            <v>Comment</v>
          </cell>
          <cell r="C1" t="str">
            <v>100 ქულაზე ნაკლები</v>
          </cell>
          <cell r="D1" t="str">
            <v>პენსიონერი</v>
          </cell>
          <cell r="E1" t="str">
            <v>შშმ</v>
          </cell>
          <cell r="F1" t="str">
            <v>100 ქულაზე ნაკლები</v>
          </cell>
          <cell r="G1" t="str">
            <v>პენსიონერი</v>
          </cell>
          <cell r="H1" t="str">
            <v>შშმ</v>
          </cell>
        </row>
        <row r="2">
          <cell r="A2" t="str">
            <v>L - თიროქსინი</v>
          </cell>
          <cell r="B2" t="str">
            <v>მიკროგრამი</v>
          </cell>
          <cell r="C2">
            <v>3362.81</v>
          </cell>
          <cell r="D2">
            <v>3302.6990000000001</v>
          </cell>
          <cell r="E2">
            <v>126.4</v>
          </cell>
          <cell r="F2">
            <v>102229.424</v>
          </cell>
          <cell r="G2">
            <v>100402.0496</v>
          </cell>
          <cell r="H2">
            <v>3842.56</v>
          </cell>
        </row>
        <row r="3">
          <cell r="A3" t="str">
            <v>ალბუტეროლის სულფატი 0.5 მლ</v>
          </cell>
          <cell r="B3" t="str">
            <v>მილიგრამი</v>
          </cell>
          <cell r="C3">
            <v>16.34</v>
          </cell>
          <cell r="D3">
            <v>3.6</v>
          </cell>
          <cell r="F3">
            <v>496.73599999999999</v>
          </cell>
          <cell r="G3">
            <v>109.44</v>
          </cell>
          <cell r="H3">
            <v>0</v>
          </cell>
        </row>
        <row r="4">
          <cell r="A4" t="str">
            <v>ამარილი</v>
          </cell>
          <cell r="B4" t="str">
            <v>მილიგრამი</v>
          </cell>
          <cell r="C4">
            <v>3868.37</v>
          </cell>
          <cell r="D4">
            <v>3429.9</v>
          </cell>
          <cell r="E4">
            <v>196.65</v>
          </cell>
          <cell r="F4">
            <v>117598.44799999999</v>
          </cell>
          <cell r="G4">
            <v>104268.95999999999</v>
          </cell>
          <cell r="H4">
            <v>5978.16</v>
          </cell>
        </row>
        <row r="5">
          <cell r="A5" t="str">
            <v>ამლოდიპინი</v>
          </cell>
          <cell r="B5" t="str">
            <v>მილიგრამი</v>
          </cell>
          <cell r="C5">
            <v>10179.116</v>
          </cell>
          <cell r="D5">
            <v>6297.1</v>
          </cell>
          <cell r="E5">
            <v>267</v>
          </cell>
          <cell r="F5">
            <v>309445.12640000001</v>
          </cell>
          <cell r="G5">
            <v>191431.84</v>
          </cell>
          <cell r="H5">
            <v>8116.7999999999993</v>
          </cell>
        </row>
        <row r="6">
          <cell r="A6" t="str">
            <v>ამრადიპინი 4მგ/5მგ</v>
          </cell>
          <cell r="B6" t="str">
            <v>მილიგრამი</v>
          </cell>
          <cell r="C6">
            <v>1168</v>
          </cell>
          <cell r="D6">
            <v>1050</v>
          </cell>
          <cell r="E6">
            <v>44</v>
          </cell>
          <cell r="F6">
            <v>35507.199999999997</v>
          </cell>
          <cell r="G6">
            <v>31920</v>
          </cell>
          <cell r="H6">
            <v>1337.6</v>
          </cell>
        </row>
        <row r="7">
          <cell r="A7" t="str">
            <v>ამრადიპინი 8მგ/10მგ</v>
          </cell>
          <cell r="B7" t="str">
            <v>მილიგრამი</v>
          </cell>
          <cell r="C7">
            <v>2077.5</v>
          </cell>
          <cell r="D7">
            <v>1835.66</v>
          </cell>
          <cell r="E7">
            <v>109</v>
          </cell>
          <cell r="F7">
            <v>63156</v>
          </cell>
          <cell r="G7">
            <v>55804.063999999998</v>
          </cell>
          <cell r="H7">
            <v>3313.6</v>
          </cell>
        </row>
        <row r="8">
          <cell r="A8" t="str">
            <v>აპო-გლიკლაზიდ MR 60მგ</v>
          </cell>
          <cell r="B8" t="str">
            <v>მილიგრამი</v>
          </cell>
          <cell r="C8">
            <v>126.5</v>
          </cell>
          <cell r="D8">
            <v>157.5</v>
          </cell>
          <cell r="E8">
            <v>7</v>
          </cell>
          <cell r="F8">
            <v>3845.6</v>
          </cell>
          <cell r="G8">
            <v>4788</v>
          </cell>
          <cell r="H8">
            <v>212.79999999999998</v>
          </cell>
        </row>
        <row r="9">
          <cell r="A9" t="str">
            <v>ატორვასტატინი</v>
          </cell>
          <cell r="B9" t="str">
            <v>მილიგრამი</v>
          </cell>
          <cell r="C9">
            <v>752.98</v>
          </cell>
          <cell r="D9">
            <v>1001</v>
          </cell>
          <cell r="E9">
            <v>49</v>
          </cell>
          <cell r="F9">
            <v>22890.592000000001</v>
          </cell>
          <cell r="G9">
            <v>30430.399999999998</v>
          </cell>
          <cell r="H9">
            <v>1489.6</v>
          </cell>
        </row>
        <row r="10">
          <cell r="A10" t="str">
            <v>ატორისი 20მგ</v>
          </cell>
          <cell r="B10" t="str">
            <v>მილიგრამი</v>
          </cell>
          <cell r="C10">
            <v>6366.2444999999998</v>
          </cell>
          <cell r="D10">
            <v>5332.6930000000002</v>
          </cell>
          <cell r="E10">
            <v>292.83300000000003</v>
          </cell>
          <cell r="F10">
            <v>193533.83279999997</v>
          </cell>
          <cell r="G10">
            <v>162113.86720000001</v>
          </cell>
          <cell r="H10">
            <v>8902.1232</v>
          </cell>
        </row>
        <row r="11">
          <cell r="A11" t="str">
            <v>ატორისი 40მგ</v>
          </cell>
          <cell r="B11" t="str">
            <v>მილიგრამი</v>
          </cell>
          <cell r="C11">
            <v>300.83</v>
          </cell>
          <cell r="D11">
            <v>409.58</v>
          </cell>
          <cell r="E11">
            <v>42.5</v>
          </cell>
          <cell r="F11">
            <v>9145.232</v>
          </cell>
          <cell r="G11">
            <v>12451.231999999998</v>
          </cell>
          <cell r="H11">
            <v>1292</v>
          </cell>
        </row>
        <row r="12">
          <cell r="A12" t="str">
            <v xml:space="preserve">ბრეტარისი ჯენუეირი 322 მკგ/დ </v>
          </cell>
          <cell r="B12" t="str">
            <v>შესხურება(1/60 ფლაკონი)</v>
          </cell>
          <cell r="C12">
            <v>13.0806</v>
          </cell>
          <cell r="D12">
            <v>9.5061999999999998</v>
          </cell>
          <cell r="E12">
            <v>3.5796000000000001</v>
          </cell>
          <cell r="F12">
            <v>397.65024</v>
          </cell>
          <cell r="G12">
            <v>288.98847999999998</v>
          </cell>
          <cell r="H12">
            <v>108.81984</v>
          </cell>
        </row>
        <row r="13">
          <cell r="A13" t="str">
            <v>გლიმეპირიდი</v>
          </cell>
          <cell r="B13" t="str">
            <v>მილიგრამი</v>
          </cell>
          <cell r="C13">
            <v>9.5</v>
          </cell>
          <cell r="D13">
            <v>2.5</v>
          </cell>
          <cell r="F13">
            <v>288.8</v>
          </cell>
          <cell r="G13">
            <v>76</v>
          </cell>
          <cell r="H13">
            <v>0</v>
          </cell>
        </row>
        <row r="14">
          <cell r="A14" t="str">
            <v>დანები</v>
          </cell>
          <cell r="B14" t="str">
            <v>მილიგრამი</v>
          </cell>
          <cell r="C14">
            <v>65.75</v>
          </cell>
          <cell r="D14">
            <v>61</v>
          </cell>
          <cell r="E14">
            <v>3</v>
          </cell>
          <cell r="F14">
            <v>1998.8</v>
          </cell>
          <cell r="G14">
            <v>1854.3999999999999</v>
          </cell>
          <cell r="H14">
            <v>91.199999999999989</v>
          </cell>
        </row>
        <row r="15">
          <cell r="A15" t="str">
            <v>დეპაკინი ქრონო 300მგ</v>
          </cell>
          <cell r="B15" t="str">
            <v>მილიგრამი</v>
          </cell>
          <cell r="C15">
            <v>212.16659999999999</v>
          </cell>
          <cell r="D15">
            <v>6.5</v>
          </cell>
          <cell r="E15">
            <v>124.5</v>
          </cell>
          <cell r="F15">
            <v>6449.8646399999998</v>
          </cell>
          <cell r="G15">
            <v>197.6</v>
          </cell>
          <cell r="H15">
            <v>3784.7999999999997</v>
          </cell>
        </row>
        <row r="16">
          <cell r="A16" t="str">
            <v>დეპაკინი ქრონო 500მგ</v>
          </cell>
          <cell r="B16" t="str">
            <v>მილიგრამი</v>
          </cell>
          <cell r="C16">
            <v>526.4</v>
          </cell>
          <cell r="D16">
            <v>27.5</v>
          </cell>
          <cell r="E16">
            <v>351</v>
          </cell>
          <cell r="F16">
            <v>16002.559999999998</v>
          </cell>
          <cell r="G16">
            <v>836</v>
          </cell>
          <cell r="H16">
            <v>10670.4</v>
          </cell>
        </row>
        <row r="17">
          <cell r="A17" t="str">
            <v>დიაბეტონი MR</v>
          </cell>
          <cell r="B17" t="str">
            <v>მილიგრამი</v>
          </cell>
          <cell r="C17">
            <v>4291.3666000000003</v>
          </cell>
          <cell r="D17">
            <v>4032.8</v>
          </cell>
          <cell r="E17">
            <v>212</v>
          </cell>
          <cell r="F17">
            <v>130457.54464000001</v>
          </cell>
          <cell r="G17">
            <v>122597.12</v>
          </cell>
          <cell r="H17">
            <v>6444.7999999999993</v>
          </cell>
        </row>
        <row r="18">
          <cell r="A18" t="str">
            <v>დიგოქსინი გრინდექსი</v>
          </cell>
          <cell r="B18" t="str">
            <v>მილიგრამი</v>
          </cell>
          <cell r="C18">
            <v>1973.7983999999999</v>
          </cell>
          <cell r="D18">
            <v>1072.5455999999999</v>
          </cell>
          <cell r="E18">
            <v>88.572000000000003</v>
          </cell>
          <cell r="F18">
            <v>60003.471359999996</v>
          </cell>
          <cell r="G18">
            <v>32605.386239999996</v>
          </cell>
          <cell r="H18">
            <v>2692.5888</v>
          </cell>
        </row>
        <row r="19">
          <cell r="A19" t="str">
            <v>ეარფლუსალი ფორსპირო 50მკგ/250მკგ</v>
          </cell>
          <cell r="B19" t="str">
            <v>შესხურება(1/60 ფლაკონი)</v>
          </cell>
          <cell r="C19">
            <v>6.8426999999999998</v>
          </cell>
          <cell r="D19">
            <v>8.2408999999999999</v>
          </cell>
          <cell r="E19">
            <v>1.3986000000000001</v>
          </cell>
          <cell r="F19">
            <v>208.01808</v>
          </cell>
          <cell r="G19">
            <v>250.52336</v>
          </cell>
          <cell r="H19">
            <v>42.517440000000001</v>
          </cell>
        </row>
        <row r="20">
          <cell r="A20" t="str">
            <v>ეგილოკი</v>
          </cell>
          <cell r="B20" t="str">
            <v>მილიგრამი</v>
          </cell>
          <cell r="C20">
            <v>3654.4558999999999</v>
          </cell>
          <cell r="D20">
            <v>2047.01</v>
          </cell>
          <cell r="E20">
            <v>98.25</v>
          </cell>
          <cell r="F20">
            <v>111095.45935999999</v>
          </cell>
          <cell r="G20">
            <v>62229.103999999999</v>
          </cell>
          <cell r="H20">
            <v>2986.7999999999997</v>
          </cell>
        </row>
        <row r="21">
          <cell r="A21" t="str">
            <v>ემკორი</v>
          </cell>
          <cell r="B21" t="str">
            <v>მილიგრამი</v>
          </cell>
          <cell r="C21">
            <v>1396.66</v>
          </cell>
          <cell r="D21">
            <v>1461.45</v>
          </cell>
          <cell r="E21">
            <v>47.5</v>
          </cell>
          <cell r="F21">
            <v>42458.464</v>
          </cell>
          <cell r="G21">
            <v>44428.08</v>
          </cell>
          <cell r="H21">
            <v>1444</v>
          </cell>
        </row>
        <row r="22">
          <cell r="A22" t="str">
            <v>ენალაპრილი</v>
          </cell>
          <cell r="B22" t="str">
            <v>მილიგრამი</v>
          </cell>
          <cell r="C22">
            <v>5277.6</v>
          </cell>
          <cell r="D22">
            <v>1831.45</v>
          </cell>
          <cell r="E22">
            <v>103</v>
          </cell>
          <cell r="F22">
            <v>160439.04000000001</v>
          </cell>
          <cell r="G22">
            <v>55676.08</v>
          </cell>
          <cell r="H22">
            <v>3131.2</v>
          </cell>
        </row>
        <row r="23">
          <cell r="A23" t="str">
            <v>ენაპი</v>
          </cell>
          <cell r="B23" t="str">
            <v>მილიგრამი</v>
          </cell>
          <cell r="C23">
            <v>7062.1</v>
          </cell>
          <cell r="D23">
            <v>3363.75</v>
          </cell>
          <cell r="E23">
            <v>159.5</v>
          </cell>
          <cell r="F23">
            <v>214687.84</v>
          </cell>
          <cell r="G23">
            <v>102258</v>
          </cell>
          <cell r="H23">
            <v>4848.8</v>
          </cell>
        </row>
        <row r="24">
          <cell r="A24" t="str">
            <v>ეუთიროქსი</v>
          </cell>
          <cell r="B24" t="str">
            <v>მიკროგრამი</v>
          </cell>
          <cell r="C24">
            <v>273.79000000000002</v>
          </cell>
          <cell r="D24">
            <v>310.5</v>
          </cell>
          <cell r="E24">
            <v>10.5</v>
          </cell>
          <cell r="F24">
            <v>8323.2160000000003</v>
          </cell>
          <cell r="G24">
            <v>9439.1999999999989</v>
          </cell>
          <cell r="H24">
            <v>319.2</v>
          </cell>
        </row>
        <row r="25">
          <cell r="A25" t="str">
            <v>ვარფარინ-ნიკომედი</v>
          </cell>
          <cell r="B25" t="str">
            <v>მილიგრამი</v>
          </cell>
          <cell r="C25">
            <v>2624.4467</v>
          </cell>
          <cell r="D25">
            <v>2228.8206</v>
          </cell>
          <cell r="E25">
            <v>187.04</v>
          </cell>
          <cell r="F25">
            <v>79783.179680000001</v>
          </cell>
          <cell r="G25">
            <v>67756.146240000002</v>
          </cell>
          <cell r="H25">
            <v>5686.0159999999996</v>
          </cell>
        </row>
        <row r="26">
          <cell r="A26" t="str">
            <v>ვეროშპირონი</v>
          </cell>
          <cell r="B26" t="str">
            <v>მილიგრამი</v>
          </cell>
          <cell r="C26">
            <v>6356.7915999999996</v>
          </cell>
          <cell r="D26">
            <v>3914.1594</v>
          </cell>
          <cell r="E26">
            <v>285.95999999999998</v>
          </cell>
          <cell r="F26">
            <v>193246.46463999999</v>
          </cell>
          <cell r="G26">
            <v>118990.44575999999</v>
          </cell>
          <cell r="H26">
            <v>8693.1839999999993</v>
          </cell>
        </row>
        <row r="27">
          <cell r="A27" t="str">
            <v>ზილტი</v>
          </cell>
          <cell r="B27" t="str">
            <v>მილიგრამი</v>
          </cell>
          <cell r="C27">
            <v>3842.8543</v>
          </cell>
          <cell r="D27">
            <v>2325.8000000000002</v>
          </cell>
          <cell r="E27">
            <v>182</v>
          </cell>
          <cell r="F27">
            <v>116822.77072</v>
          </cell>
          <cell r="G27">
            <v>70704.320000000007</v>
          </cell>
          <cell r="H27">
            <v>5532.8</v>
          </cell>
        </row>
        <row r="28">
          <cell r="A28" t="str">
            <v>თიროზოლი</v>
          </cell>
          <cell r="B28" t="str">
            <v>მილიგრამი</v>
          </cell>
          <cell r="C28">
            <v>461.93389999999999</v>
          </cell>
          <cell r="D28">
            <v>285.56</v>
          </cell>
          <cell r="E28">
            <v>6</v>
          </cell>
          <cell r="F28">
            <v>14042.790559999999</v>
          </cell>
          <cell r="G28">
            <v>8681.0239999999994</v>
          </cell>
          <cell r="H28">
            <v>182.39999999999998</v>
          </cell>
        </row>
        <row r="29">
          <cell r="A29" t="str">
            <v>კარდიომაგნილი 150</v>
          </cell>
          <cell r="B29" t="str">
            <v>მილიგრამი</v>
          </cell>
          <cell r="C29">
            <v>762.5</v>
          </cell>
          <cell r="D29">
            <v>779.18</v>
          </cell>
          <cell r="E29">
            <v>53</v>
          </cell>
          <cell r="F29">
            <v>23180</v>
          </cell>
          <cell r="G29">
            <v>23687.071999999996</v>
          </cell>
          <cell r="H29">
            <v>1611.1999999999998</v>
          </cell>
        </row>
        <row r="30">
          <cell r="A30" t="str">
            <v>კარდიომაგნილი 75</v>
          </cell>
          <cell r="B30" t="str">
            <v>მილიგრამი</v>
          </cell>
          <cell r="C30">
            <v>4927.8499000000002</v>
          </cell>
          <cell r="D30">
            <v>5231.1365999999998</v>
          </cell>
          <cell r="E30">
            <v>256</v>
          </cell>
          <cell r="F30">
            <v>149806.63696</v>
          </cell>
          <cell r="G30">
            <v>159026.55263999998</v>
          </cell>
          <cell r="H30">
            <v>7782.4</v>
          </cell>
        </row>
        <row r="31">
          <cell r="A31" t="str">
            <v>კლოპიდოგრელი</v>
          </cell>
          <cell r="B31" t="str">
            <v>მილიგრამი</v>
          </cell>
          <cell r="C31">
            <v>62</v>
          </cell>
          <cell r="D31">
            <v>84</v>
          </cell>
          <cell r="E31">
            <v>3</v>
          </cell>
          <cell r="F31">
            <v>1884.8</v>
          </cell>
          <cell r="G31">
            <v>2553.6</v>
          </cell>
          <cell r="H31">
            <v>91.199999999999989</v>
          </cell>
        </row>
        <row r="32">
          <cell r="A32" t="str">
            <v>კორდარონი</v>
          </cell>
          <cell r="B32" t="str">
            <v>მილიგრამი</v>
          </cell>
          <cell r="C32">
            <v>1719.2112</v>
          </cell>
          <cell r="D32">
            <v>1433.8551</v>
          </cell>
          <cell r="E32">
            <v>83.57</v>
          </cell>
          <cell r="F32">
            <v>52264.020479999999</v>
          </cell>
          <cell r="G32">
            <v>43589.195039999999</v>
          </cell>
          <cell r="H32">
            <v>2540.5279999999998</v>
          </cell>
        </row>
        <row r="33">
          <cell r="A33" t="str">
            <v>ლამიქტალი</v>
          </cell>
          <cell r="B33" t="str">
            <v>მილიგრამი</v>
          </cell>
          <cell r="C33">
            <v>202</v>
          </cell>
          <cell r="D33">
            <v>13</v>
          </cell>
          <cell r="E33">
            <v>184</v>
          </cell>
          <cell r="F33">
            <v>6140.7999999999993</v>
          </cell>
          <cell r="G33">
            <v>395.2</v>
          </cell>
          <cell r="H33">
            <v>5593.5999999999995</v>
          </cell>
        </row>
        <row r="34">
          <cell r="A34" t="str">
            <v>ლამოტრიქსი</v>
          </cell>
          <cell r="B34" t="str">
            <v>მილიგრამი</v>
          </cell>
          <cell r="C34">
            <v>78.75</v>
          </cell>
          <cell r="D34">
            <v>12.5</v>
          </cell>
          <cell r="E34">
            <v>68</v>
          </cell>
          <cell r="F34">
            <v>2394</v>
          </cell>
          <cell r="G34">
            <v>380</v>
          </cell>
          <cell r="H34">
            <v>2067.1999999999998</v>
          </cell>
        </row>
        <row r="35">
          <cell r="A35" t="str">
            <v>ლევეტირაცეტამი აკორდი</v>
          </cell>
          <cell r="B35" t="str">
            <v>მილიგრამი</v>
          </cell>
          <cell r="C35">
            <v>566.29999999999995</v>
          </cell>
          <cell r="D35">
            <v>51.5</v>
          </cell>
          <cell r="E35">
            <v>346.45</v>
          </cell>
          <cell r="F35">
            <v>17215.519999999997</v>
          </cell>
          <cell r="G35">
            <v>1565.6</v>
          </cell>
          <cell r="H35">
            <v>10532.08</v>
          </cell>
        </row>
        <row r="36">
          <cell r="A36" t="str">
            <v>ლოზაპი</v>
          </cell>
          <cell r="B36" t="str">
            <v>მილიგრამი</v>
          </cell>
          <cell r="C36">
            <v>4150.0550000000003</v>
          </cell>
          <cell r="D36">
            <v>2165.42</v>
          </cell>
          <cell r="E36">
            <v>83</v>
          </cell>
          <cell r="F36">
            <v>126161.67200000001</v>
          </cell>
          <cell r="G36">
            <v>65828.767999999996</v>
          </cell>
          <cell r="H36">
            <v>2523.1999999999998</v>
          </cell>
        </row>
        <row r="37">
          <cell r="A37" t="str">
            <v>ლორისტა</v>
          </cell>
          <cell r="B37" t="str">
            <v>მილიგრამი</v>
          </cell>
          <cell r="C37">
            <v>399.25</v>
          </cell>
          <cell r="D37">
            <v>701.01</v>
          </cell>
          <cell r="E37">
            <v>33.5</v>
          </cell>
          <cell r="F37">
            <v>12137.199999999999</v>
          </cell>
          <cell r="G37">
            <v>21310.703999999998</v>
          </cell>
          <cell r="H37">
            <v>1018.4</v>
          </cell>
        </row>
        <row r="38">
          <cell r="A38" t="str">
            <v>ლორისტა H 50მგ/12.5მგ</v>
          </cell>
          <cell r="B38" t="str">
            <v>მილიგრამი</v>
          </cell>
          <cell r="C38">
            <v>2460</v>
          </cell>
          <cell r="D38">
            <v>3255.6</v>
          </cell>
          <cell r="E38">
            <v>113</v>
          </cell>
          <cell r="F38">
            <v>74784</v>
          </cell>
          <cell r="G38">
            <v>98970.239999999991</v>
          </cell>
          <cell r="H38">
            <v>3435.2</v>
          </cell>
        </row>
        <row r="39">
          <cell r="A39" t="str">
            <v>ლოსარ–დენკი 100</v>
          </cell>
          <cell r="B39" t="str">
            <v>მილიგრამი</v>
          </cell>
          <cell r="C39">
            <v>350.5</v>
          </cell>
          <cell r="D39">
            <v>349.5</v>
          </cell>
          <cell r="E39">
            <v>21.75</v>
          </cell>
          <cell r="F39">
            <v>10655.199999999999</v>
          </cell>
          <cell r="G39">
            <v>10624.8</v>
          </cell>
          <cell r="H39">
            <v>661.19999999999993</v>
          </cell>
        </row>
        <row r="40">
          <cell r="A40" t="str">
            <v>მადოპარი 100/25</v>
          </cell>
          <cell r="B40" t="str">
            <v>მილიგრამი</v>
          </cell>
          <cell r="C40">
            <v>259</v>
          </cell>
          <cell r="D40">
            <v>618.5</v>
          </cell>
          <cell r="E40">
            <v>129</v>
          </cell>
          <cell r="F40">
            <v>7873.5999999999995</v>
          </cell>
          <cell r="G40">
            <v>18802.399999999998</v>
          </cell>
          <cell r="H40">
            <v>3921.6</v>
          </cell>
        </row>
        <row r="41">
          <cell r="A41" t="str">
            <v>მედროლი</v>
          </cell>
          <cell r="B41" t="str">
            <v>მილიგრამი</v>
          </cell>
          <cell r="C41">
            <v>50.308300000000003</v>
          </cell>
          <cell r="D41">
            <v>19.570599999999999</v>
          </cell>
          <cell r="E41">
            <v>5.3186999999999998</v>
          </cell>
          <cell r="F41">
            <v>1529.3723199999999</v>
          </cell>
          <cell r="G41">
            <v>594.94623999999999</v>
          </cell>
          <cell r="H41">
            <v>161.68848</v>
          </cell>
        </row>
        <row r="42">
          <cell r="A42" t="str">
            <v xml:space="preserve">მონოსანი </v>
          </cell>
          <cell r="B42" t="str">
            <v>მილიგრამი</v>
          </cell>
          <cell r="C42">
            <v>525.25760000000002</v>
          </cell>
          <cell r="D42">
            <v>387.99099999999999</v>
          </cell>
          <cell r="E42">
            <v>19</v>
          </cell>
          <cell r="F42">
            <v>15967.831039999999</v>
          </cell>
          <cell r="G42">
            <v>11794.926399999998</v>
          </cell>
          <cell r="H42">
            <v>577.6</v>
          </cell>
        </row>
        <row r="43">
          <cell r="A43" t="str">
            <v>ნაკომი 250მგ/25მგ</v>
          </cell>
          <cell r="B43" t="str">
            <v>მილიგრამი</v>
          </cell>
          <cell r="C43">
            <v>891.56100000000004</v>
          </cell>
          <cell r="D43">
            <v>1500.1010000000001</v>
          </cell>
          <cell r="E43">
            <v>285.5</v>
          </cell>
          <cell r="F43">
            <v>27103.454399999999</v>
          </cell>
          <cell r="G43">
            <v>45603.070400000004</v>
          </cell>
          <cell r="H43">
            <v>8679.1999999999989</v>
          </cell>
        </row>
        <row r="44">
          <cell r="A44" t="str">
            <v>ნებივოლოლი შტადა</v>
          </cell>
          <cell r="B44" t="str">
            <v>მილიგრამი</v>
          </cell>
          <cell r="C44">
            <v>1315.25</v>
          </cell>
          <cell r="D44">
            <v>1419.25</v>
          </cell>
          <cell r="E44">
            <v>76.5</v>
          </cell>
          <cell r="F44">
            <v>39983.599999999999</v>
          </cell>
          <cell r="G44">
            <v>43145.2</v>
          </cell>
          <cell r="H44">
            <v>2325.6</v>
          </cell>
        </row>
        <row r="45">
          <cell r="A45" t="str">
            <v>ნეიროლეფსინი</v>
          </cell>
          <cell r="B45" t="str">
            <v>მილიგრამი</v>
          </cell>
          <cell r="C45">
            <v>1671.15</v>
          </cell>
          <cell r="D45">
            <v>230.25</v>
          </cell>
          <cell r="E45">
            <v>571</v>
          </cell>
          <cell r="F45">
            <v>50802.96</v>
          </cell>
          <cell r="G45">
            <v>6999.5999999999995</v>
          </cell>
          <cell r="H45">
            <v>17358.399999999998</v>
          </cell>
        </row>
        <row r="46">
          <cell r="A46" t="str">
            <v>პეგორელი</v>
          </cell>
          <cell r="B46" t="str">
            <v>მილიგრამი</v>
          </cell>
          <cell r="C46">
            <v>100</v>
          </cell>
          <cell r="D46">
            <v>90</v>
          </cell>
          <cell r="E46">
            <v>6</v>
          </cell>
          <cell r="F46">
            <v>3040</v>
          </cell>
          <cell r="G46">
            <v>2736</v>
          </cell>
          <cell r="H46">
            <v>182.39999999999998</v>
          </cell>
        </row>
        <row r="47">
          <cell r="A47" t="str">
            <v xml:space="preserve">პლავიქსი 75მგ </v>
          </cell>
          <cell r="B47" t="str">
            <v>მილიგრამი</v>
          </cell>
          <cell r="C47">
            <v>9</v>
          </cell>
          <cell r="E47">
            <v>1</v>
          </cell>
          <cell r="F47">
            <v>273.59999999999997</v>
          </cell>
          <cell r="G47">
            <v>0</v>
          </cell>
          <cell r="H47">
            <v>30.4</v>
          </cell>
        </row>
        <row r="48">
          <cell r="A48" t="str">
            <v>პულმიკორტი 0.5 მგ</v>
          </cell>
          <cell r="B48" t="str">
            <v>მილილიტრი</v>
          </cell>
          <cell r="C48">
            <v>130.85</v>
          </cell>
          <cell r="D48">
            <v>67.473500000000001</v>
          </cell>
          <cell r="E48">
            <v>14.32</v>
          </cell>
          <cell r="F48">
            <v>3977.8399999999997</v>
          </cell>
          <cell r="G48">
            <v>2051.1943999999999</v>
          </cell>
          <cell r="H48">
            <v>435.32799999999997</v>
          </cell>
        </row>
        <row r="49">
          <cell r="A49" t="str">
            <v>სალბუტამოლ ინტელი</v>
          </cell>
          <cell r="B49" t="str">
            <v>შესხურება(1/200 ფლაკონი)</v>
          </cell>
          <cell r="C49">
            <v>27.081</v>
          </cell>
          <cell r="D49">
            <v>9.2982999999999993</v>
          </cell>
          <cell r="E49">
            <v>2.65</v>
          </cell>
          <cell r="F49">
            <v>823.26239999999996</v>
          </cell>
          <cell r="G49">
            <v>282.66831999999999</v>
          </cell>
          <cell r="H49">
            <v>80.559999999999988</v>
          </cell>
        </row>
        <row r="50">
          <cell r="A50" t="str">
            <v>სალბუტამოლი</v>
          </cell>
          <cell r="B50" t="str">
            <v>შესხურება(1/200 ფლაკონი)</v>
          </cell>
          <cell r="C50">
            <v>13.5175</v>
          </cell>
          <cell r="D50">
            <v>6.7625000000000002</v>
          </cell>
          <cell r="E50">
            <v>2.4449999999999998</v>
          </cell>
          <cell r="F50">
            <v>410.93199999999996</v>
          </cell>
          <cell r="G50">
            <v>205.57999999999998</v>
          </cell>
          <cell r="H50">
            <v>74.327999999999989</v>
          </cell>
        </row>
        <row r="51">
          <cell r="A51" t="str">
            <v>საფლუტინი 50მკგ/250მკგ</v>
          </cell>
          <cell r="B51" t="str">
            <v>შესხურება(1/60 ფლაკონი)</v>
          </cell>
          <cell r="C51">
            <v>1.5817000000000001</v>
          </cell>
          <cell r="D51">
            <v>0.61599999999999999</v>
          </cell>
          <cell r="E51">
            <v>0.16650000000000001</v>
          </cell>
          <cell r="F51">
            <v>48.083680000000001</v>
          </cell>
          <cell r="G51">
            <v>18.726399999999998</v>
          </cell>
          <cell r="H51">
            <v>5.0616000000000003</v>
          </cell>
        </row>
        <row r="52">
          <cell r="A52" t="str">
            <v>საფლუტინი 50მკგ/500მკგ</v>
          </cell>
          <cell r="B52" t="str">
            <v>შესხურება(1/60 ფლაკონი)</v>
          </cell>
          <cell r="C52">
            <v>23.673500000000001</v>
          </cell>
          <cell r="D52">
            <v>15.200200000000001</v>
          </cell>
          <cell r="E52">
            <v>4.2122999999999999</v>
          </cell>
          <cell r="F52">
            <v>719.67439999999999</v>
          </cell>
          <cell r="G52">
            <v>462.08607999999998</v>
          </cell>
          <cell r="H52">
            <v>128.05392000000001</v>
          </cell>
        </row>
        <row r="53">
          <cell r="A53" t="str">
            <v>სერეტიდი</v>
          </cell>
          <cell r="B53" t="str">
            <v>შესხურება(1/60 ფლაკონი)</v>
          </cell>
          <cell r="C53">
            <v>81.018100000000004</v>
          </cell>
          <cell r="D53">
            <v>35.545400000000001</v>
          </cell>
          <cell r="E53">
            <v>7.5255000000000001</v>
          </cell>
          <cell r="F53">
            <v>2462.9502400000001</v>
          </cell>
          <cell r="G53">
            <v>1080.58016</v>
          </cell>
          <cell r="H53">
            <v>228.77519999999998</v>
          </cell>
        </row>
        <row r="54">
          <cell r="A54" t="str">
            <v>სიოფორი</v>
          </cell>
          <cell r="B54" t="str">
            <v>მილიგრამი</v>
          </cell>
          <cell r="C54">
            <v>12497.13</v>
          </cell>
          <cell r="D54">
            <v>11229.013000000001</v>
          </cell>
          <cell r="E54">
            <v>694.65</v>
          </cell>
          <cell r="F54">
            <v>379912.75199999998</v>
          </cell>
          <cell r="G54">
            <v>341361.9952</v>
          </cell>
          <cell r="H54">
            <v>21117.359999999997</v>
          </cell>
        </row>
        <row r="55">
          <cell r="A55" t="str">
            <v>ტორვიტინი</v>
          </cell>
          <cell r="B55" t="str">
            <v>მილიგრამი</v>
          </cell>
          <cell r="C55">
            <v>360.65</v>
          </cell>
          <cell r="D55">
            <v>339</v>
          </cell>
          <cell r="E55">
            <v>20</v>
          </cell>
          <cell r="F55">
            <v>10963.759999999998</v>
          </cell>
          <cell r="G55">
            <v>10305.6</v>
          </cell>
          <cell r="H55">
            <v>608</v>
          </cell>
        </row>
        <row r="56">
          <cell r="A56" t="str">
            <v>ფუროსემიდი</v>
          </cell>
          <cell r="B56" t="str">
            <v>მილიგრამი</v>
          </cell>
          <cell r="C56">
            <v>1873.9646</v>
          </cell>
          <cell r="D56">
            <v>986.56759999999997</v>
          </cell>
          <cell r="E56">
            <v>79.405900000000003</v>
          </cell>
          <cell r="F56">
            <v>56968.523839999994</v>
          </cell>
          <cell r="G56">
            <v>29991.655039999998</v>
          </cell>
          <cell r="H56">
            <v>2413.9393599999999</v>
          </cell>
        </row>
        <row r="57">
          <cell r="A57" t="str">
            <v>სულ</v>
          </cell>
          <cell r="C57">
            <v>101777.63720000004</v>
          </cell>
          <cell r="D57">
            <v>76840.665500000003</v>
          </cell>
          <cell r="E57">
            <v>6162.1470999999983</v>
          </cell>
          <cell r="F57">
            <v>3094040.170880001</v>
          </cell>
          <cell r="G57">
            <v>2335956.2311999998</v>
          </cell>
          <cell r="H57">
            <v>187329.27183999994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16"/>
  <sheetViews>
    <sheetView workbookViewId="0">
      <selection activeCell="M32" sqref="M32"/>
    </sheetView>
  </sheetViews>
  <sheetFormatPr defaultRowHeight="15" x14ac:dyDescent="0.25"/>
  <sheetData>
    <row r="4" spans="1:2" x14ac:dyDescent="0.25">
      <c r="A4" t="s">
        <v>100</v>
      </c>
      <c r="B4" t="s">
        <v>112</v>
      </c>
    </row>
    <row r="5" spans="1:2" x14ac:dyDescent="0.25">
      <c r="B5" t="s">
        <v>101</v>
      </c>
    </row>
    <row r="6" spans="1:2" x14ac:dyDescent="0.25">
      <c r="B6" t="s">
        <v>113</v>
      </c>
    </row>
    <row r="8" spans="1:2" x14ac:dyDescent="0.25">
      <c r="A8" t="s">
        <v>102</v>
      </c>
      <c r="B8" t="s">
        <v>103</v>
      </c>
    </row>
    <row r="9" spans="1:2" x14ac:dyDescent="0.25">
      <c r="B9" t="s">
        <v>104</v>
      </c>
    </row>
    <row r="11" spans="1:2" x14ac:dyDescent="0.25">
      <c r="A11" t="s">
        <v>105</v>
      </c>
      <c r="B11" t="s">
        <v>106</v>
      </c>
    </row>
    <row r="12" spans="1:2" x14ac:dyDescent="0.25">
      <c r="B12" t="s">
        <v>107</v>
      </c>
    </row>
    <row r="14" spans="1:2" x14ac:dyDescent="0.25">
      <c r="A14" t="s">
        <v>108</v>
      </c>
      <c r="B14" t="s">
        <v>109</v>
      </c>
    </row>
    <row r="15" spans="1:2" x14ac:dyDescent="0.25">
      <c r="B15" t="s">
        <v>110</v>
      </c>
    </row>
    <row r="16" spans="1:2" x14ac:dyDescent="0.25">
      <c r="B16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7"/>
  <sheetViews>
    <sheetView topLeftCell="U1" workbookViewId="0">
      <selection activeCell="AJ3" sqref="AJ3"/>
    </sheetView>
  </sheetViews>
  <sheetFormatPr defaultRowHeight="15" x14ac:dyDescent="0.25"/>
  <cols>
    <col min="1" max="1" width="4.7109375" customWidth="1"/>
    <col min="2" max="2" width="29" customWidth="1"/>
    <col min="3" max="3" width="13.28515625" hidden="1" customWidth="1"/>
    <col min="4" max="4" width="11.5703125" hidden="1" customWidth="1"/>
    <col min="5" max="5" width="10.5703125" hidden="1" customWidth="1"/>
    <col min="6" max="6" width="13.28515625" hidden="1" customWidth="1"/>
    <col min="7" max="7" width="11.5703125" hidden="1" customWidth="1"/>
    <col min="8" max="8" width="10.5703125" hidden="1" customWidth="1"/>
    <col min="9" max="9" width="13.28515625" hidden="1" customWidth="1"/>
    <col min="10" max="10" width="11.5703125" hidden="1" customWidth="1"/>
    <col min="11" max="11" width="10.5703125" hidden="1" customWidth="1"/>
    <col min="12" max="12" width="13.28515625" hidden="1" customWidth="1"/>
    <col min="13" max="13" width="11.5703125" hidden="1" customWidth="1"/>
    <col min="14" max="14" width="10.5703125" hidden="1" customWidth="1"/>
    <col min="15" max="15" width="13.28515625" hidden="1" customWidth="1"/>
    <col min="16" max="16" width="11.5703125" hidden="1" customWidth="1"/>
    <col min="17" max="17" width="10.5703125" hidden="1" customWidth="1"/>
    <col min="18" max="18" width="13.28515625" hidden="1" customWidth="1"/>
    <col min="19" max="19" width="11.5703125" hidden="1" customWidth="1"/>
    <col min="20" max="20" width="10.5703125" hidden="1" customWidth="1"/>
    <col min="21" max="21" width="11.28515625" customWidth="1"/>
    <col min="22" max="22" width="15.7109375" customWidth="1"/>
    <col min="23" max="23" width="14.85546875" customWidth="1"/>
    <col min="24" max="24" width="12" customWidth="1"/>
    <col min="25" max="25" width="12.5703125" customWidth="1"/>
    <col min="26" max="26" width="15.28515625" customWidth="1"/>
    <col min="27" max="27" width="15.7109375" customWidth="1"/>
    <col min="28" max="28" width="15" customWidth="1"/>
    <col min="29" max="29" width="17.42578125" customWidth="1"/>
    <col min="30" max="30" width="17.28515625" customWidth="1"/>
    <col min="31" max="31" width="17.42578125" customWidth="1"/>
    <col min="32" max="32" width="17.28515625" customWidth="1"/>
    <col min="33" max="33" width="17.42578125" customWidth="1"/>
    <col min="34" max="34" width="17.28515625" customWidth="1"/>
    <col min="35" max="35" width="17.42578125" customWidth="1"/>
    <col min="36" max="36" width="17.28515625" customWidth="1"/>
  </cols>
  <sheetData>
    <row r="1" spans="1:36" s="9" customFormat="1" ht="72.75" customHeight="1" x14ac:dyDescent="0.25">
      <c r="A1" s="26" t="s">
        <v>99</v>
      </c>
      <c r="B1" s="25" t="s">
        <v>55</v>
      </c>
      <c r="C1" s="30" t="s">
        <v>76</v>
      </c>
      <c r="D1" s="30"/>
      <c r="E1" s="30"/>
      <c r="F1" s="30" t="s">
        <v>77</v>
      </c>
      <c r="G1" s="30"/>
      <c r="H1" s="30"/>
      <c r="I1" s="30" t="s">
        <v>78</v>
      </c>
      <c r="J1" s="30"/>
      <c r="K1" s="30"/>
      <c r="L1" s="30" t="s">
        <v>79</v>
      </c>
      <c r="M1" s="30"/>
      <c r="N1" s="30"/>
      <c r="O1" s="30" t="s">
        <v>80</v>
      </c>
      <c r="P1" s="30"/>
      <c r="Q1" s="30"/>
      <c r="R1" s="30" t="s">
        <v>81</v>
      </c>
      <c r="S1" s="30"/>
      <c r="T1" s="30"/>
      <c r="U1" s="25" t="s">
        <v>56</v>
      </c>
      <c r="V1" s="25" t="s">
        <v>92</v>
      </c>
      <c r="W1" s="25"/>
      <c r="X1" s="25"/>
      <c r="Y1" s="25"/>
      <c r="Z1" s="27" t="s">
        <v>115</v>
      </c>
      <c r="AA1" s="28"/>
      <c r="AB1" s="29"/>
      <c r="AC1" s="25" t="s">
        <v>114</v>
      </c>
      <c r="AD1" s="25"/>
      <c r="AE1" s="25" t="s">
        <v>96</v>
      </c>
      <c r="AF1" s="25"/>
      <c r="AG1" s="25" t="s">
        <v>97</v>
      </c>
      <c r="AH1" s="25"/>
      <c r="AI1" s="25" t="s">
        <v>98</v>
      </c>
      <c r="AJ1" s="25"/>
    </row>
    <row r="2" spans="1:36" s="11" customFormat="1" ht="45" x14ac:dyDescent="0.25">
      <c r="A2" s="26"/>
      <c r="B2" s="25"/>
      <c r="C2" s="10" t="s">
        <v>82</v>
      </c>
      <c r="D2" s="10" t="s">
        <v>83</v>
      </c>
      <c r="E2" s="10" t="s">
        <v>84</v>
      </c>
      <c r="F2" s="10" t="s">
        <v>82</v>
      </c>
      <c r="G2" s="10" t="s">
        <v>83</v>
      </c>
      <c r="H2" s="10" t="s">
        <v>84</v>
      </c>
      <c r="I2" s="10" t="s">
        <v>82</v>
      </c>
      <c r="J2" s="10" t="s">
        <v>83</v>
      </c>
      <c r="K2" s="10" t="s">
        <v>84</v>
      </c>
      <c r="L2" s="10" t="s">
        <v>82</v>
      </c>
      <c r="M2" s="10" t="s">
        <v>83</v>
      </c>
      <c r="N2" s="10" t="s">
        <v>84</v>
      </c>
      <c r="O2" s="10" t="s">
        <v>82</v>
      </c>
      <c r="P2" s="10" t="s">
        <v>83</v>
      </c>
      <c r="Q2" s="10" t="s">
        <v>84</v>
      </c>
      <c r="R2" s="10" t="s">
        <v>82</v>
      </c>
      <c r="S2" s="10" t="s">
        <v>83</v>
      </c>
      <c r="T2" s="10" t="s">
        <v>84</v>
      </c>
      <c r="U2" s="25"/>
      <c r="V2" s="10" t="s">
        <v>82</v>
      </c>
      <c r="W2" s="10" t="s">
        <v>83</v>
      </c>
      <c r="X2" s="10" t="s">
        <v>84</v>
      </c>
      <c r="Y2" s="10" t="s">
        <v>56</v>
      </c>
      <c r="Z2" s="20" t="s">
        <v>0</v>
      </c>
      <c r="AA2" s="20" t="s">
        <v>89</v>
      </c>
      <c r="AB2" s="20" t="s">
        <v>90</v>
      </c>
      <c r="AC2" s="20" t="s">
        <v>91</v>
      </c>
      <c r="AD2" s="20" t="s">
        <v>93</v>
      </c>
      <c r="AE2" s="20" t="s">
        <v>91</v>
      </c>
      <c r="AF2" s="20" t="s">
        <v>93</v>
      </c>
      <c r="AG2" s="20" t="s">
        <v>91</v>
      </c>
      <c r="AH2" s="20" t="s">
        <v>93</v>
      </c>
      <c r="AI2" s="20" t="s">
        <v>91</v>
      </c>
      <c r="AJ2" s="20" t="s">
        <v>93</v>
      </c>
    </row>
    <row r="3" spans="1:36" x14ac:dyDescent="0.25">
      <c r="A3">
        <v>1</v>
      </c>
      <c r="B3" s="2" t="s">
        <v>18</v>
      </c>
      <c r="C3" s="3">
        <v>11612</v>
      </c>
      <c r="D3" s="3">
        <v>6561</v>
      </c>
      <c r="E3" s="3">
        <v>50</v>
      </c>
      <c r="F3" s="3">
        <v>5321</v>
      </c>
      <c r="G3" s="3">
        <v>5358</v>
      </c>
      <c r="H3" s="3">
        <v>184</v>
      </c>
      <c r="I3" s="3">
        <v>1259</v>
      </c>
      <c r="J3" s="3">
        <v>741</v>
      </c>
      <c r="K3" s="3"/>
      <c r="L3" s="3">
        <v>380</v>
      </c>
      <c r="M3" s="3">
        <v>295</v>
      </c>
      <c r="N3" s="3"/>
      <c r="O3" s="3">
        <v>460</v>
      </c>
      <c r="P3" s="3">
        <v>562</v>
      </c>
      <c r="Q3" s="3"/>
      <c r="R3" s="3">
        <v>31</v>
      </c>
      <c r="S3" s="3">
        <v>1</v>
      </c>
      <c r="T3" s="3"/>
      <c r="U3" s="3">
        <v>32815</v>
      </c>
      <c r="V3" s="3">
        <v>3177.1666666666665</v>
      </c>
      <c r="W3" s="3">
        <v>2253</v>
      </c>
      <c r="X3" s="3">
        <v>39</v>
      </c>
      <c r="Y3" s="3">
        <v>5469.166666666667</v>
      </c>
      <c r="Z3" s="16">
        <v>2408</v>
      </c>
      <c r="AA3" s="16">
        <v>110.5552</v>
      </c>
      <c r="AB3" s="15">
        <v>4.5911627906976747E-2</v>
      </c>
      <c r="AC3" s="19">
        <v>0.44028645436538166</v>
      </c>
      <c r="AD3" s="19">
        <v>1396.0348697674422</v>
      </c>
      <c r="AE3" s="19">
        <v>0.26479215520251159</v>
      </c>
      <c r="AF3" s="19">
        <v>2394.5462048837207</v>
      </c>
      <c r="AG3" s="19">
        <v>2.2416311512316805E-2</v>
      </c>
      <c r="AH3" s="19">
        <v>29480.896526370238</v>
      </c>
      <c r="AI3" s="19">
        <v>1.2283853255205762E-2</v>
      </c>
      <c r="AJ3" s="19">
        <v>53798.506581591682</v>
      </c>
    </row>
    <row r="4" spans="1:36" x14ac:dyDescent="0.25">
      <c r="A4">
        <v>2</v>
      </c>
      <c r="B4" s="2" t="s">
        <v>7</v>
      </c>
      <c r="C4" s="3">
        <v>80138</v>
      </c>
      <c r="D4" s="3">
        <v>53338</v>
      </c>
      <c r="E4" s="3">
        <v>2523</v>
      </c>
      <c r="F4" s="3">
        <v>68388</v>
      </c>
      <c r="G4" s="3">
        <v>56861</v>
      </c>
      <c r="H4" s="3">
        <v>3174</v>
      </c>
      <c r="I4" s="3">
        <v>68482</v>
      </c>
      <c r="J4" s="3">
        <v>59181</v>
      </c>
      <c r="K4" s="3">
        <v>3262</v>
      </c>
      <c r="L4" s="3">
        <v>72101</v>
      </c>
      <c r="M4" s="3">
        <v>55742</v>
      </c>
      <c r="N4" s="3">
        <v>3602</v>
      </c>
      <c r="O4" s="3">
        <v>86050</v>
      </c>
      <c r="P4" s="3">
        <v>64736</v>
      </c>
      <c r="Q4" s="3">
        <v>3881</v>
      </c>
      <c r="R4" s="3">
        <v>60274</v>
      </c>
      <c r="S4" s="3">
        <v>52459</v>
      </c>
      <c r="T4" s="3">
        <v>3158</v>
      </c>
      <c r="U4" s="3">
        <v>797350</v>
      </c>
      <c r="V4" s="3">
        <v>72572.166666666672</v>
      </c>
      <c r="W4" s="3">
        <v>57052.833333333336</v>
      </c>
      <c r="X4" s="3">
        <v>3266.6666666666665</v>
      </c>
      <c r="Y4" s="3">
        <v>132891.66666666666</v>
      </c>
      <c r="Z4" s="16">
        <v>18274</v>
      </c>
      <c r="AA4" s="16">
        <v>40385.54</v>
      </c>
      <c r="AB4" s="15">
        <v>2.21</v>
      </c>
      <c r="AC4" s="19">
        <v>0.13751050354298616</v>
      </c>
      <c r="AD4" s="19">
        <v>1721757.96</v>
      </c>
      <c r="AE4" s="19">
        <v>8.6978730216362793E-2</v>
      </c>
      <c r="AF4" s="19">
        <v>2745505.2105</v>
      </c>
      <c r="AG4" s="19">
        <v>9.995663112568029E-2</v>
      </c>
      <c r="AH4" s="19">
        <v>2383798.2012</v>
      </c>
      <c r="AI4" s="19">
        <v>6.6083403982055602E-2</v>
      </c>
      <c r="AJ4" s="19">
        <v>3605692.550887824</v>
      </c>
    </row>
    <row r="5" spans="1:36" x14ac:dyDescent="0.25">
      <c r="A5">
        <v>3</v>
      </c>
      <c r="B5" s="2" t="s">
        <v>16</v>
      </c>
      <c r="C5" s="3">
        <v>150811</v>
      </c>
      <c r="D5" s="3">
        <v>77462</v>
      </c>
      <c r="E5" s="3">
        <v>2994</v>
      </c>
      <c r="F5" s="3">
        <v>159584</v>
      </c>
      <c r="G5" s="3">
        <v>69063</v>
      </c>
      <c r="H5" s="3">
        <v>2876</v>
      </c>
      <c r="I5" s="3">
        <v>160305</v>
      </c>
      <c r="J5" s="3">
        <v>75057</v>
      </c>
      <c r="K5" s="3">
        <v>2613</v>
      </c>
      <c r="L5" s="3">
        <v>138724</v>
      </c>
      <c r="M5" s="3">
        <v>69419</v>
      </c>
      <c r="N5" s="3">
        <v>2434</v>
      </c>
      <c r="O5" s="3">
        <v>175689</v>
      </c>
      <c r="P5" s="3">
        <v>77220</v>
      </c>
      <c r="Q5" s="3">
        <v>2636</v>
      </c>
      <c r="R5" s="3">
        <v>136768</v>
      </c>
      <c r="S5" s="3">
        <v>69779</v>
      </c>
      <c r="T5" s="3">
        <v>2660</v>
      </c>
      <c r="U5" s="3">
        <v>1376094</v>
      </c>
      <c r="V5" s="3">
        <v>153646.83333333334</v>
      </c>
      <c r="W5" s="3">
        <v>73000</v>
      </c>
      <c r="X5" s="3">
        <v>2702.1666666666665</v>
      </c>
      <c r="Y5" s="3">
        <v>229349</v>
      </c>
      <c r="Z5" s="16">
        <v>137568</v>
      </c>
      <c r="AA5" s="16">
        <v>14979.1547658</v>
      </c>
      <c r="AB5" s="15">
        <v>0.10888545857903001</v>
      </c>
      <c r="AC5" s="19">
        <v>0.5998194890756009</v>
      </c>
      <c r="AD5" s="19">
        <v>134857.47147205172</v>
      </c>
      <c r="AE5" s="19">
        <v>0.3122318674774302</v>
      </c>
      <c r="AF5" s="19">
        <v>272867.59617898194</v>
      </c>
      <c r="AG5" s="19">
        <v>0.38949536555970582</v>
      </c>
      <c r="AH5" s="19">
        <v>215767.95172582538</v>
      </c>
      <c r="AI5" s="19">
        <v>0.26313100706422954</v>
      </c>
      <c r="AJ5" s="19">
        <v>319386.9782629048</v>
      </c>
    </row>
    <row r="6" spans="1:36" x14ac:dyDescent="0.25">
      <c r="A6">
        <v>4</v>
      </c>
      <c r="B6" s="2" t="s">
        <v>46</v>
      </c>
      <c r="C6" s="3">
        <v>6988</v>
      </c>
      <c r="D6" s="3">
        <v>2800</v>
      </c>
      <c r="E6" s="3">
        <v>175</v>
      </c>
      <c r="F6" s="3">
        <v>14140</v>
      </c>
      <c r="G6" s="3">
        <v>6992</v>
      </c>
      <c r="H6" s="3">
        <v>270</v>
      </c>
      <c r="I6" s="3">
        <v>15204</v>
      </c>
      <c r="J6" s="3">
        <v>7918</v>
      </c>
      <c r="K6" s="3">
        <v>455</v>
      </c>
      <c r="L6" s="3">
        <v>25001</v>
      </c>
      <c r="M6" s="3">
        <v>10300</v>
      </c>
      <c r="N6" s="3">
        <v>563</v>
      </c>
      <c r="O6" s="3">
        <v>36992</v>
      </c>
      <c r="P6" s="3">
        <v>14289</v>
      </c>
      <c r="Q6" s="3">
        <v>853</v>
      </c>
      <c r="R6" s="3">
        <v>23153</v>
      </c>
      <c r="S6" s="3">
        <v>13988</v>
      </c>
      <c r="T6" s="3">
        <v>905</v>
      </c>
      <c r="U6" s="3">
        <v>180986</v>
      </c>
      <c r="V6" s="3">
        <v>20246.333333333332</v>
      </c>
      <c r="W6" s="3">
        <v>9381.1666666666661</v>
      </c>
      <c r="X6" s="3">
        <v>536.83333333333337</v>
      </c>
      <c r="Y6" s="3">
        <v>30164.333333333332</v>
      </c>
      <c r="Z6" s="16">
        <v>1004833</v>
      </c>
      <c r="AA6" s="16">
        <v>41198.152999999998</v>
      </c>
      <c r="AB6" s="15">
        <v>4.1000000000000002E-2</v>
      </c>
      <c r="AC6" s="19">
        <v>33.311957830992455</v>
      </c>
      <c r="AD6" s="19">
        <v>0</v>
      </c>
      <c r="AE6" s="19">
        <v>17.253644686983183</v>
      </c>
      <c r="AF6" s="19">
        <v>0</v>
      </c>
      <c r="AG6" s="19">
        <v>18.780544483333937</v>
      </c>
      <c r="AH6" s="19">
        <v>0</v>
      </c>
      <c r="AI6" s="19">
        <v>12.288094000831899</v>
      </c>
      <c r="AJ6" s="19">
        <v>0</v>
      </c>
    </row>
    <row r="7" spans="1:36" x14ac:dyDescent="0.25">
      <c r="A7">
        <v>5</v>
      </c>
      <c r="B7" s="2" t="s">
        <v>43</v>
      </c>
      <c r="C7" s="3">
        <v>14246</v>
      </c>
      <c r="D7" s="3">
        <v>3857</v>
      </c>
      <c r="E7" s="3">
        <v>518</v>
      </c>
      <c r="F7" s="3">
        <v>25784</v>
      </c>
      <c r="G7" s="3">
        <v>11526</v>
      </c>
      <c r="H7" s="3">
        <v>484</v>
      </c>
      <c r="I7" s="3">
        <v>33045</v>
      </c>
      <c r="J7" s="3">
        <v>16209</v>
      </c>
      <c r="K7" s="3">
        <v>1055</v>
      </c>
      <c r="L7" s="3">
        <v>38611</v>
      </c>
      <c r="M7" s="3">
        <v>19782</v>
      </c>
      <c r="N7" s="3">
        <v>750</v>
      </c>
      <c r="O7" s="3">
        <v>63894</v>
      </c>
      <c r="P7" s="3">
        <v>27438</v>
      </c>
      <c r="Q7" s="3">
        <v>1546</v>
      </c>
      <c r="R7" s="3">
        <v>47130</v>
      </c>
      <c r="S7" s="3">
        <v>24195</v>
      </c>
      <c r="T7" s="3">
        <v>1246</v>
      </c>
      <c r="U7" s="3">
        <v>331316</v>
      </c>
      <c r="V7" s="3">
        <v>37118.333333333336</v>
      </c>
      <c r="W7" s="3">
        <v>17167.833333333332</v>
      </c>
      <c r="X7" s="3">
        <v>933.16666666666663</v>
      </c>
      <c r="Y7" s="3">
        <v>55219.333333333336</v>
      </c>
      <c r="Z7" s="16">
        <v>684064</v>
      </c>
      <c r="AA7" s="16">
        <v>216164.22400000002</v>
      </c>
      <c r="AB7" s="15">
        <v>0.316</v>
      </c>
      <c r="AC7" s="19">
        <v>12.388124932089003</v>
      </c>
      <c r="AD7" s="19">
        <v>0</v>
      </c>
      <c r="AE7" s="19">
        <v>6.4098700264319932</v>
      </c>
      <c r="AF7" s="19">
        <v>0</v>
      </c>
      <c r="AG7" s="19">
        <v>7.1081925574128197</v>
      </c>
      <c r="AH7" s="19">
        <v>0</v>
      </c>
      <c r="AI7" s="19">
        <v>4.6698247286934569</v>
      </c>
      <c r="AJ7" s="19">
        <v>0</v>
      </c>
    </row>
    <row r="8" spans="1:36" x14ac:dyDescent="0.25">
      <c r="A8">
        <v>6</v>
      </c>
      <c r="B8" s="2" t="s">
        <v>48</v>
      </c>
      <c r="C8" s="3">
        <v>96455</v>
      </c>
      <c r="D8" s="3">
        <v>62264</v>
      </c>
      <c r="E8" s="3">
        <v>2734</v>
      </c>
      <c r="F8" s="3">
        <v>83981</v>
      </c>
      <c r="G8" s="3">
        <v>54315</v>
      </c>
      <c r="H8" s="3">
        <v>2725</v>
      </c>
      <c r="I8" s="3">
        <v>77499</v>
      </c>
      <c r="J8" s="3">
        <v>57120</v>
      </c>
      <c r="K8" s="3">
        <v>2987</v>
      </c>
      <c r="L8" s="3">
        <v>84302</v>
      </c>
      <c r="M8" s="3">
        <v>58039</v>
      </c>
      <c r="N8" s="3">
        <v>3000</v>
      </c>
      <c r="O8" s="3">
        <v>103452</v>
      </c>
      <c r="P8" s="3">
        <v>65017</v>
      </c>
      <c r="Q8" s="3">
        <v>2914</v>
      </c>
      <c r="R8" s="3">
        <v>77613</v>
      </c>
      <c r="S8" s="3">
        <v>54215</v>
      </c>
      <c r="T8" s="3">
        <v>3340</v>
      </c>
      <c r="U8" s="3">
        <v>891972</v>
      </c>
      <c r="V8" s="3">
        <v>87217</v>
      </c>
      <c r="W8" s="3">
        <v>58495</v>
      </c>
      <c r="X8" s="3">
        <v>2950</v>
      </c>
      <c r="Y8" s="3">
        <v>148662</v>
      </c>
      <c r="Z8" s="16">
        <v>742472</v>
      </c>
      <c r="AA8" s="16">
        <v>282139.36</v>
      </c>
      <c r="AB8" s="15">
        <v>0.38</v>
      </c>
      <c r="AC8" s="19">
        <v>4.9943630517549877</v>
      </c>
      <c r="AD8" s="19">
        <v>56810</v>
      </c>
      <c r="AE8" s="19">
        <v>2.9519583950998425</v>
      </c>
      <c r="AF8" s="19">
        <v>291322.70600000001</v>
      </c>
      <c r="AG8" s="19">
        <v>8.0512872785948044</v>
      </c>
      <c r="AH8" s="19">
        <v>0</v>
      </c>
      <c r="AI8" s="19">
        <v>7.6965242947748322</v>
      </c>
      <c r="AJ8" s="19">
        <v>0</v>
      </c>
    </row>
    <row r="9" spans="1:36" x14ac:dyDescent="0.25">
      <c r="A9">
        <v>7</v>
      </c>
      <c r="B9" s="2" t="s">
        <v>39</v>
      </c>
      <c r="C9" s="3">
        <v>90615</v>
      </c>
      <c r="D9" s="3">
        <v>45198</v>
      </c>
      <c r="E9" s="3">
        <v>2584</v>
      </c>
      <c r="F9" s="3">
        <v>25273</v>
      </c>
      <c r="G9" s="3">
        <v>17816</v>
      </c>
      <c r="H9" s="3">
        <v>868</v>
      </c>
      <c r="I9" s="3">
        <v>33357</v>
      </c>
      <c r="J9" s="3">
        <v>20134</v>
      </c>
      <c r="K9" s="3">
        <v>456</v>
      </c>
      <c r="L9" s="3">
        <v>17536</v>
      </c>
      <c r="M9" s="3">
        <v>13795</v>
      </c>
      <c r="N9" s="3">
        <v>539</v>
      </c>
      <c r="O9" s="3">
        <v>30769</v>
      </c>
      <c r="P9" s="3">
        <v>23405</v>
      </c>
      <c r="Q9" s="3">
        <v>1294</v>
      </c>
      <c r="R9" s="3">
        <v>99639</v>
      </c>
      <c r="S9" s="3">
        <v>54740</v>
      </c>
      <c r="T9" s="3">
        <v>2778</v>
      </c>
      <c r="U9" s="3">
        <v>480796</v>
      </c>
      <c r="V9" s="3">
        <v>49531.5</v>
      </c>
      <c r="W9" s="3">
        <v>29181.333333333332</v>
      </c>
      <c r="X9" s="3">
        <v>1419.8333333333333</v>
      </c>
      <c r="Y9" s="3">
        <v>80132.666666666672</v>
      </c>
      <c r="Z9" s="16">
        <v>418988</v>
      </c>
      <c r="AA9" s="16">
        <v>46884.7572</v>
      </c>
      <c r="AB9" s="15">
        <v>0.1119</v>
      </c>
      <c r="AC9" s="19">
        <v>5.2286791071473138</v>
      </c>
      <c r="AD9" s="19">
        <v>6916.3152000000036</v>
      </c>
      <c r="AE9" s="19">
        <v>2.9385219407447729</v>
      </c>
      <c r="AF9" s="19">
        <v>48846.548835000001</v>
      </c>
      <c r="AG9" s="19">
        <v>5.144018219431195</v>
      </c>
      <c r="AH9" s="19">
        <v>7801.7799000000032</v>
      </c>
      <c r="AI9" s="19">
        <v>3.8586709767137735</v>
      </c>
      <c r="AJ9" s="19">
        <v>10400.601189316958</v>
      </c>
    </row>
    <row r="10" spans="1:36" x14ac:dyDescent="0.25">
      <c r="A10">
        <v>8</v>
      </c>
      <c r="B10" s="2" t="s">
        <v>86</v>
      </c>
      <c r="C10" s="3">
        <v>1685</v>
      </c>
      <c r="D10" s="3">
        <v>1121</v>
      </c>
      <c r="E10" s="3">
        <v>122</v>
      </c>
      <c r="F10" s="3">
        <v>3254</v>
      </c>
      <c r="G10" s="3">
        <v>3244</v>
      </c>
      <c r="H10" s="3">
        <v>233</v>
      </c>
      <c r="I10" s="3">
        <v>105</v>
      </c>
      <c r="J10" s="3">
        <v>142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v>9906</v>
      </c>
      <c r="V10" s="3">
        <v>840.66666666666663</v>
      </c>
      <c r="W10" s="3">
        <v>751.16666666666663</v>
      </c>
      <c r="X10" s="3">
        <v>59.166666666666664</v>
      </c>
      <c r="Y10" s="3">
        <v>1651</v>
      </c>
      <c r="Z10" s="16">
        <v>1547792</v>
      </c>
      <c r="AA10" s="16">
        <v>162518.16</v>
      </c>
      <c r="AB10" s="15">
        <v>0.105</v>
      </c>
      <c r="AC10" s="19">
        <v>937.48758328285885</v>
      </c>
      <c r="AD10" s="19">
        <v>0</v>
      </c>
      <c r="AE10" s="19">
        <v>630.44805300602832</v>
      </c>
      <c r="AF10" s="19">
        <v>0</v>
      </c>
      <c r="AG10" s="19">
        <v>9.0062964473909215</v>
      </c>
      <c r="AH10" s="19">
        <v>0</v>
      </c>
      <c r="AI10" s="19">
        <v>4.87923455496498</v>
      </c>
      <c r="AJ10" s="19">
        <v>0</v>
      </c>
    </row>
    <row r="11" spans="1:36" x14ac:dyDescent="0.25">
      <c r="A11">
        <v>9</v>
      </c>
      <c r="B11" s="2" t="s">
        <v>40</v>
      </c>
      <c r="C11" s="3">
        <v>6810</v>
      </c>
      <c r="D11" s="3">
        <v>4783</v>
      </c>
      <c r="E11" s="3">
        <v>343</v>
      </c>
      <c r="F11" s="3">
        <v>7372</v>
      </c>
      <c r="G11" s="3">
        <v>5847</v>
      </c>
      <c r="H11" s="3">
        <v>486</v>
      </c>
      <c r="I11" s="3">
        <v>7471</v>
      </c>
      <c r="J11" s="3">
        <v>6545</v>
      </c>
      <c r="K11" s="3">
        <v>554</v>
      </c>
      <c r="L11" s="3">
        <v>7917</v>
      </c>
      <c r="M11" s="3">
        <v>5656</v>
      </c>
      <c r="N11" s="3">
        <v>694</v>
      </c>
      <c r="O11" s="3">
        <v>14041</v>
      </c>
      <c r="P11" s="3">
        <v>11538</v>
      </c>
      <c r="Q11" s="3">
        <v>809</v>
      </c>
      <c r="R11" s="3">
        <v>19246</v>
      </c>
      <c r="S11" s="3">
        <v>13415</v>
      </c>
      <c r="T11" s="3">
        <v>1549</v>
      </c>
      <c r="U11" s="3">
        <v>115076</v>
      </c>
      <c r="V11" s="3">
        <v>10476.166666666666</v>
      </c>
      <c r="W11" s="3">
        <v>7964</v>
      </c>
      <c r="X11" s="3">
        <v>739.16666666666663</v>
      </c>
      <c r="Y11" s="3">
        <v>19179.333333333332</v>
      </c>
      <c r="Z11" s="16">
        <v>363258</v>
      </c>
      <c r="AA11" s="16">
        <v>85002.372000000003</v>
      </c>
      <c r="AB11" s="15">
        <v>0.23400000000000001</v>
      </c>
      <c r="AC11" s="19">
        <v>18.940074385623415</v>
      </c>
      <c r="AD11" s="19">
        <v>0</v>
      </c>
      <c r="AE11" s="19">
        <v>11.872634683617187</v>
      </c>
      <c r="AF11" s="19">
        <v>0</v>
      </c>
      <c r="AG11" s="19">
        <v>14.998638281633088</v>
      </c>
      <c r="AH11" s="19">
        <v>0</v>
      </c>
      <c r="AI11" s="19">
        <v>10.118284283992065</v>
      </c>
      <c r="AJ11" s="19">
        <v>0</v>
      </c>
    </row>
    <row r="12" spans="1:36" x14ac:dyDescent="0.25">
      <c r="A12">
        <v>10</v>
      </c>
      <c r="B12" s="2" t="s">
        <v>54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v>364</v>
      </c>
      <c r="S12" s="3"/>
      <c r="T12" s="3"/>
      <c r="U12" s="3">
        <v>364</v>
      </c>
      <c r="V12" s="3">
        <v>60.666666666666664</v>
      </c>
      <c r="W12" s="3">
        <v>0</v>
      </c>
      <c r="X12" s="3">
        <v>0</v>
      </c>
      <c r="Y12" s="3">
        <v>60.666666666666664</v>
      </c>
      <c r="Z12" s="16">
        <v>9636</v>
      </c>
      <c r="AA12" s="16">
        <v>17055.72</v>
      </c>
      <c r="AB12" s="15">
        <v>1.77</v>
      </c>
      <c r="AC12" s="19">
        <v>158.83516483516485</v>
      </c>
      <c r="AD12" s="19">
        <v>0</v>
      </c>
      <c r="AE12" s="19">
        <v>55.73163678426836</v>
      </c>
      <c r="AF12" s="19">
        <v>0</v>
      </c>
      <c r="AG12" s="19">
        <v>158.83516483516485</v>
      </c>
      <c r="AH12" s="19">
        <v>0</v>
      </c>
      <c r="AI12" s="19">
        <v>158.83516483516485</v>
      </c>
      <c r="AJ12" s="19">
        <v>0</v>
      </c>
    </row>
    <row r="13" spans="1:36" x14ac:dyDescent="0.25">
      <c r="A13">
        <v>11</v>
      </c>
      <c r="B13" s="2" t="s">
        <v>22</v>
      </c>
      <c r="C13" s="3">
        <v>238</v>
      </c>
      <c r="D13" s="3">
        <v>69</v>
      </c>
      <c r="E13" s="3">
        <v>32</v>
      </c>
      <c r="F13" s="3">
        <v>190</v>
      </c>
      <c r="G13" s="3">
        <v>70</v>
      </c>
      <c r="H13" s="3">
        <v>22</v>
      </c>
      <c r="I13" s="3">
        <v>225</v>
      </c>
      <c r="J13" s="3">
        <v>71</v>
      </c>
      <c r="K13" s="3">
        <v>42</v>
      </c>
      <c r="L13" s="3">
        <v>187</v>
      </c>
      <c r="M13" s="3">
        <v>67</v>
      </c>
      <c r="N13" s="3">
        <v>28</v>
      </c>
      <c r="O13" s="3">
        <v>288</v>
      </c>
      <c r="P13" s="3">
        <v>78</v>
      </c>
      <c r="Q13" s="3">
        <v>34</v>
      </c>
      <c r="R13" s="3">
        <v>269</v>
      </c>
      <c r="S13" s="3">
        <v>71</v>
      </c>
      <c r="T13" s="3">
        <v>35</v>
      </c>
      <c r="U13" s="3">
        <v>2016</v>
      </c>
      <c r="V13" s="3">
        <v>232.83333333333334</v>
      </c>
      <c r="W13" s="3">
        <v>71</v>
      </c>
      <c r="X13" s="3">
        <v>32.166666666666664</v>
      </c>
      <c r="Y13" s="3">
        <v>336</v>
      </c>
      <c r="Z13" s="16">
        <v>1990</v>
      </c>
      <c r="AA13" s="16">
        <v>155028</v>
      </c>
      <c r="AB13" s="15">
        <v>77.903517587939703</v>
      </c>
      <c r="AC13" s="19">
        <v>5.9226190476190474</v>
      </c>
      <c r="AD13" s="19">
        <v>2025.4914572864368</v>
      </c>
      <c r="AE13" s="19">
        <v>2.8602570398495604</v>
      </c>
      <c r="AF13" s="19">
        <v>170176.33899497494</v>
      </c>
      <c r="AG13" s="19">
        <v>3.1555162737532676</v>
      </c>
      <c r="AH13" s="19">
        <v>139747.21879284424</v>
      </c>
      <c r="AI13" s="19">
        <v>2.054132639334425</v>
      </c>
      <c r="AJ13" s="19">
        <v>214676.80064489992</v>
      </c>
    </row>
    <row r="14" spans="1:36" x14ac:dyDescent="0.25">
      <c r="A14">
        <v>12</v>
      </c>
      <c r="B14" s="2" t="s">
        <v>53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v>10054</v>
      </c>
      <c r="S14" s="3">
        <v>5464</v>
      </c>
      <c r="T14" s="3">
        <v>321</v>
      </c>
      <c r="U14" s="3">
        <v>15839</v>
      </c>
      <c r="V14" s="3">
        <v>1675.6666666666667</v>
      </c>
      <c r="W14" s="3">
        <v>910.66666666666663</v>
      </c>
      <c r="X14" s="3">
        <v>53.5</v>
      </c>
      <c r="Y14" s="3">
        <v>2639.8333333333335</v>
      </c>
      <c r="Z14" s="16">
        <v>184093</v>
      </c>
      <c r="AA14" s="16">
        <v>19145.671999999999</v>
      </c>
      <c r="AB14" s="15">
        <v>0.104</v>
      </c>
      <c r="AC14" s="19">
        <v>69.736599532798778</v>
      </c>
      <c r="AD14" s="19">
        <v>0</v>
      </c>
      <c r="AE14" s="19">
        <v>38.121201453671965</v>
      </c>
      <c r="AF14" s="19">
        <v>0</v>
      </c>
      <c r="AG14" s="19">
        <v>105.09590865842054</v>
      </c>
      <c r="AH14" s="19">
        <v>0</v>
      </c>
      <c r="AI14" s="19">
        <v>101.35791366906474</v>
      </c>
      <c r="AJ14" s="19">
        <v>0</v>
      </c>
    </row>
    <row r="15" spans="1:36" x14ac:dyDescent="0.25">
      <c r="A15">
        <v>13</v>
      </c>
      <c r="B15" s="2" t="s">
        <v>45</v>
      </c>
      <c r="C15" s="3"/>
      <c r="D15" s="3"/>
      <c r="E15" s="3"/>
      <c r="F15" s="3">
        <v>4742</v>
      </c>
      <c r="G15" s="3">
        <v>1353</v>
      </c>
      <c r="H15" s="3">
        <v>133</v>
      </c>
      <c r="I15" s="3">
        <v>11928</v>
      </c>
      <c r="J15" s="3">
        <v>4867</v>
      </c>
      <c r="K15" s="3">
        <v>28</v>
      </c>
      <c r="L15" s="3">
        <v>18640</v>
      </c>
      <c r="M15" s="3">
        <v>10765</v>
      </c>
      <c r="N15" s="3">
        <v>764</v>
      </c>
      <c r="O15" s="3">
        <v>31549</v>
      </c>
      <c r="P15" s="3">
        <v>15583</v>
      </c>
      <c r="Q15" s="3">
        <v>1474</v>
      </c>
      <c r="R15" s="3">
        <v>25748</v>
      </c>
      <c r="S15" s="3">
        <v>15677</v>
      </c>
      <c r="T15" s="3">
        <v>749</v>
      </c>
      <c r="U15" s="3">
        <v>144000</v>
      </c>
      <c r="V15" s="3">
        <v>15434.5</v>
      </c>
      <c r="W15" s="3">
        <v>8040.833333333333</v>
      </c>
      <c r="X15" s="3">
        <v>524.66666666666663</v>
      </c>
      <c r="Y15" s="3">
        <v>24000</v>
      </c>
      <c r="Z15" s="16">
        <v>517589</v>
      </c>
      <c r="AA15" s="16">
        <v>77120.760999999999</v>
      </c>
      <c r="AB15" s="15">
        <v>0.14899999999999999</v>
      </c>
      <c r="AC15" s="19">
        <v>21.566208333333332</v>
      </c>
      <c r="AD15" s="19">
        <v>0</v>
      </c>
      <c r="AE15" s="19">
        <v>11.627818769763659</v>
      </c>
      <c r="AF15" s="19">
        <v>0</v>
      </c>
      <c r="AG15" s="19">
        <v>29.780553621670759</v>
      </c>
      <c r="AH15" s="19">
        <v>0</v>
      </c>
      <c r="AI15" s="19">
        <v>27.193065410799491</v>
      </c>
      <c r="AJ15" s="19">
        <v>0</v>
      </c>
    </row>
    <row r="16" spans="1:36" x14ac:dyDescent="0.25">
      <c r="A16">
        <v>14</v>
      </c>
      <c r="B16" s="2" t="s">
        <v>32</v>
      </c>
      <c r="C16" s="3">
        <v>4136</v>
      </c>
      <c r="D16" s="3">
        <v>275</v>
      </c>
      <c r="E16" s="3">
        <v>1251</v>
      </c>
      <c r="F16" s="3">
        <v>2705</v>
      </c>
      <c r="G16" s="3">
        <v>30</v>
      </c>
      <c r="H16" s="3">
        <v>595</v>
      </c>
      <c r="I16" s="3">
        <v>3450</v>
      </c>
      <c r="J16" s="3">
        <v>30</v>
      </c>
      <c r="K16" s="3">
        <v>1100</v>
      </c>
      <c r="L16" s="3">
        <v>4476</v>
      </c>
      <c r="M16" s="3">
        <v>50</v>
      </c>
      <c r="N16" s="3">
        <v>2502</v>
      </c>
      <c r="O16" s="3">
        <v>6330</v>
      </c>
      <c r="P16" s="3">
        <v>184</v>
      </c>
      <c r="Q16" s="3">
        <v>2964</v>
      </c>
      <c r="R16" s="3">
        <v>3472</v>
      </c>
      <c r="S16" s="3">
        <v>50</v>
      </c>
      <c r="T16" s="3">
        <v>1545</v>
      </c>
      <c r="U16" s="3">
        <v>35145</v>
      </c>
      <c r="V16" s="3">
        <v>4094.8333333333335</v>
      </c>
      <c r="W16" s="3">
        <v>103.16666666666667</v>
      </c>
      <c r="X16" s="3">
        <v>1659.5</v>
      </c>
      <c r="Y16" s="3">
        <v>5857.5</v>
      </c>
      <c r="Z16" s="16">
        <v>226819</v>
      </c>
      <c r="AA16" s="16">
        <v>44927.057747309998</v>
      </c>
      <c r="AB16" s="15">
        <v>0.19807448999999999</v>
      </c>
      <c r="AC16" s="19">
        <v>38.722833973538201</v>
      </c>
      <c r="AD16" s="19">
        <v>0</v>
      </c>
      <c r="AE16" s="19">
        <v>17.015966135962532</v>
      </c>
      <c r="AF16" s="19">
        <v>0</v>
      </c>
      <c r="AG16" s="19">
        <v>28.081273703454563</v>
      </c>
      <c r="AH16" s="19">
        <v>0</v>
      </c>
      <c r="AI16" s="19">
        <v>19.788308427473087</v>
      </c>
      <c r="AJ16" s="19">
        <v>0</v>
      </c>
    </row>
    <row r="17" spans="1:36" x14ac:dyDescent="0.25">
      <c r="A17">
        <v>15</v>
      </c>
      <c r="B17" s="2" t="s">
        <v>33</v>
      </c>
      <c r="C17" s="3">
        <v>9427</v>
      </c>
      <c r="D17" s="3">
        <v>244</v>
      </c>
      <c r="E17" s="3">
        <v>1788</v>
      </c>
      <c r="F17" s="3">
        <v>9227</v>
      </c>
      <c r="G17" s="3">
        <v>240</v>
      </c>
      <c r="H17" s="3">
        <v>2332</v>
      </c>
      <c r="I17" s="3">
        <v>5807</v>
      </c>
      <c r="J17" s="3">
        <v>306</v>
      </c>
      <c r="K17" s="3">
        <v>4561</v>
      </c>
      <c r="L17" s="3">
        <v>14260</v>
      </c>
      <c r="M17" s="3">
        <v>360</v>
      </c>
      <c r="N17" s="3">
        <v>3561</v>
      </c>
      <c r="O17" s="3">
        <v>18256</v>
      </c>
      <c r="P17" s="3">
        <v>638</v>
      </c>
      <c r="Q17" s="3">
        <v>8068</v>
      </c>
      <c r="R17" s="3">
        <v>10234</v>
      </c>
      <c r="S17" s="3">
        <v>30</v>
      </c>
      <c r="T17" s="3">
        <v>5114</v>
      </c>
      <c r="U17" s="3">
        <v>94453</v>
      </c>
      <c r="V17" s="3">
        <v>11201.833333333334</v>
      </c>
      <c r="W17" s="3">
        <v>303</v>
      </c>
      <c r="X17" s="3">
        <v>4237.333333333333</v>
      </c>
      <c r="Y17" s="3">
        <v>15742.166666666666</v>
      </c>
      <c r="Z17" s="16">
        <v>1150738</v>
      </c>
      <c r="AA17" s="16">
        <v>317739.99691798998</v>
      </c>
      <c r="AB17" s="15">
        <v>0.27611845347767255</v>
      </c>
      <c r="AC17" s="19">
        <v>73.099086318062959</v>
      </c>
      <c r="AD17" s="19">
        <v>0</v>
      </c>
      <c r="AE17" s="19">
        <v>31.821255271624171</v>
      </c>
      <c r="AF17" s="19">
        <v>0</v>
      </c>
      <c r="AG17" s="19">
        <v>50.67492407306014</v>
      </c>
      <c r="AH17" s="19">
        <v>0</v>
      </c>
      <c r="AI17" s="19">
        <v>35.419667285070226</v>
      </c>
      <c r="AJ17" s="19">
        <v>0</v>
      </c>
    </row>
    <row r="18" spans="1:36" x14ac:dyDescent="0.25">
      <c r="A18">
        <v>16</v>
      </c>
      <c r="B18" s="2" t="s">
        <v>20</v>
      </c>
      <c r="C18" s="3">
        <v>3626</v>
      </c>
      <c r="D18" s="3">
        <v>2315</v>
      </c>
      <c r="E18" s="3"/>
      <c r="F18" s="3">
        <v>727</v>
      </c>
      <c r="G18" s="3">
        <v>691</v>
      </c>
      <c r="H18" s="3">
        <v>138</v>
      </c>
      <c r="I18" s="3">
        <v>318</v>
      </c>
      <c r="J18" s="3">
        <v>182</v>
      </c>
      <c r="K18" s="3"/>
      <c r="L18" s="3">
        <v>7</v>
      </c>
      <c r="M18" s="3"/>
      <c r="N18" s="3"/>
      <c r="O18" s="3">
        <v>98</v>
      </c>
      <c r="P18" s="3">
        <v>60</v>
      </c>
      <c r="Q18" s="3"/>
      <c r="R18" s="3"/>
      <c r="S18" s="3"/>
      <c r="T18" s="3"/>
      <c r="U18" s="3">
        <v>8162</v>
      </c>
      <c r="V18" s="3">
        <v>796</v>
      </c>
      <c r="W18" s="3">
        <v>541.33333333333337</v>
      </c>
      <c r="X18" s="3">
        <v>23</v>
      </c>
      <c r="Y18" s="3">
        <v>1360.3333333333333</v>
      </c>
      <c r="Z18" s="16">
        <v>924</v>
      </c>
      <c r="AA18" s="16">
        <v>227.76000000000002</v>
      </c>
      <c r="AB18" s="15">
        <v>0.24649350649350651</v>
      </c>
      <c r="AC18" s="19">
        <v>0.679245283018868</v>
      </c>
      <c r="AD18" s="19">
        <v>1784.1200000000001</v>
      </c>
      <c r="AE18" s="19">
        <v>0.4032117297957758</v>
      </c>
      <c r="AF18" s="19">
        <v>3161.4271168831178</v>
      </c>
      <c r="AG18" s="19">
        <v>7.1165650219904937E-3</v>
      </c>
      <c r="AH18" s="19">
        <v>191797.46505974027</v>
      </c>
      <c r="AI18" s="19">
        <v>3.857658223104507E-3</v>
      </c>
      <c r="AJ18" s="19">
        <v>353825.83220452763</v>
      </c>
    </row>
    <row r="19" spans="1:36" x14ac:dyDescent="0.25">
      <c r="A19">
        <v>17</v>
      </c>
      <c r="B19" s="2" t="s">
        <v>9</v>
      </c>
      <c r="C19" s="3">
        <v>24262</v>
      </c>
      <c r="D19" s="3">
        <v>9913</v>
      </c>
      <c r="E19" s="3">
        <v>694</v>
      </c>
      <c r="F19" s="3">
        <v>24696</v>
      </c>
      <c r="G19" s="3">
        <v>11530</v>
      </c>
      <c r="H19" s="3">
        <v>1177</v>
      </c>
      <c r="I19" s="3">
        <v>20813</v>
      </c>
      <c r="J19" s="3">
        <v>10487</v>
      </c>
      <c r="K19" s="3">
        <v>744</v>
      </c>
      <c r="L19" s="3">
        <v>22973</v>
      </c>
      <c r="M19" s="3">
        <v>8975</v>
      </c>
      <c r="N19" s="3">
        <v>701</v>
      </c>
      <c r="O19" s="3">
        <v>25260</v>
      </c>
      <c r="P19" s="3">
        <v>13449</v>
      </c>
      <c r="Q19" s="3">
        <v>1651</v>
      </c>
      <c r="R19" s="3">
        <v>22914</v>
      </c>
      <c r="S19" s="3">
        <v>9709</v>
      </c>
      <c r="T19" s="3">
        <v>959</v>
      </c>
      <c r="U19" s="3">
        <v>210907</v>
      </c>
      <c r="V19" s="3">
        <v>23486.333333333332</v>
      </c>
      <c r="W19" s="3">
        <v>10677.166666666666</v>
      </c>
      <c r="X19" s="3">
        <v>987.66666666666663</v>
      </c>
      <c r="Y19" s="3">
        <v>35151.166666666664</v>
      </c>
      <c r="Z19" s="16">
        <v>204726</v>
      </c>
      <c r="AA19" s="16">
        <v>7387.3125999999993</v>
      </c>
      <c r="AB19" s="15">
        <v>3.6083900432773555E-2</v>
      </c>
      <c r="AC19" s="19">
        <v>5.8241594636498553</v>
      </c>
      <c r="AD19" s="19">
        <v>223.03458857497318</v>
      </c>
      <c r="AE19" s="19">
        <v>3.0140576818651703</v>
      </c>
      <c r="AF19" s="19">
        <v>7318.4031753435329</v>
      </c>
      <c r="AG19" s="19">
        <v>3.4826640929379562</v>
      </c>
      <c r="AH19" s="19">
        <v>5339.6901821168995</v>
      </c>
      <c r="AI19" s="19">
        <v>2.3057952868706924</v>
      </c>
      <c r="AJ19" s="19">
        <v>8065.0469582275337</v>
      </c>
    </row>
    <row r="20" spans="1:36" x14ac:dyDescent="0.25">
      <c r="A20">
        <v>18</v>
      </c>
      <c r="B20" s="2" t="s">
        <v>49</v>
      </c>
      <c r="C20" s="3">
        <v>2151</v>
      </c>
      <c r="D20" s="3">
        <v>425</v>
      </c>
      <c r="E20" s="3">
        <v>74</v>
      </c>
      <c r="F20" s="3">
        <v>1316</v>
      </c>
      <c r="G20" s="3">
        <v>371</v>
      </c>
      <c r="H20" s="3">
        <v>59</v>
      </c>
      <c r="I20" s="3">
        <v>257</v>
      </c>
      <c r="J20" s="3">
        <v>189</v>
      </c>
      <c r="K20" s="3">
        <v>26</v>
      </c>
      <c r="L20" s="3">
        <v>122</v>
      </c>
      <c r="M20" s="3">
        <v>52</v>
      </c>
      <c r="N20" s="3">
        <v>4</v>
      </c>
      <c r="O20" s="3">
        <v>720</v>
      </c>
      <c r="P20" s="3">
        <v>210</v>
      </c>
      <c r="Q20" s="3">
        <v>25</v>
      </c>
      <c r="R20" s="3">
        <v>763</v>
      </c>
      <c r="S20" s="3">
        <v>207</v>
      </c>
      <c r="T20" s="3">
        <v>34</v>
      </c>
      <c r="U20" s="3">
        <v>7005</v>
      </c>
      <c r="V20" s="3">
        <v>888.16666666666663</v>
      </c>
      <c r="W20" s="3">
        <v>242.33333333333334</v>
      </c>
      <c r="X20" s="3">
        <v>37</v>
      </c>
      <c r="Y20" s="3">
        <v>1167.5</v>
      </c>
      <c r="Z20" s="16">
        <v>2224</v>
      </c>
      <c r="AA20" s="16">
        <v>57643.680000000008</v>
      </c>
      <c r="AB20" s="15">
        <v>25.918920863309356</v>
      </c>
      <c r="AC20" s="19">
        <v>1.9049250535331905</v>
      </c>
      <c r="AD20" s="19">
        <v>123918.36064748203</v>
      </c>
      <c r="AE20" s="19">
        <v>0.86595088142819598</v>
      </c>
      <c r="AF20" s="19">
        <v>341757.81888129498</v>
      </c>
      <c r="AG20" s="19">
        <v>1.882819117522228</v>
      </c>
      <c r="AH20" s="19">
        <v>126050.05711010075</v>
      </c>
      <c r="AI20" s="19">
        <v>1.5549270861782261</v>
      </c>
      <c r="AJ20" s="19">
        <v>152630.6020399876</v>
      </c>
    </row>
    <row r="21" spans="1:36" x14ac:dyDescent="0.25">
      <c r="A21">
        <v>19</v>
      </c>
      <c r="B21" s="2" t="s">
        <v>6</v>
      </c>
      <c r="C21" s="3">
        <v>49360</v>
      </c>
      <c r="D21" s="3">
        <v>20175</v>
      </c>
      <c r="E21" s="3">
        <v>1157</v>
      </c>
      <c r="F21" s="3">
        <v>48426</v>
      </c>
      <c r="G21" s="3">
        <v>21390</v>
      </c>
      <c r="H21" s="3">
        <v>1324</v>
      </c>
      <c r="I21" s="3">
        <v>42909</v>
      </c>
      <c r="J21" s="3">
        <v>20177</v>
      </c>
      <c r="K21" s="3">
        <v>1000</v>
      </c>
      <c r="L21" s="3">
        <v>19840</v>
      </c>
      <c r="M21" s="3">
        <v>7249</v>
      </c>
      <c r="N21" s="3">
        <v>634</v>
      </c>
      <c r="O21" s="3">
        <v>5950</v>
      </c>
      <c r="P21" s="3">
        <v>2735</v>
      </c>
      <c r="Q21" s="3">
        <v>16</v>
      </c>
      <c r="R21" s="3">
        <v>9485</v>
      </c>
      <c r="S21" s="3">
        <v>4495</v>
      </c>
      <c r="T21" s="3">
        <v>402</v>
      </c>
      <c r="U21" s="3">
        <v>256724</v>
      </c>
      <c r="V21" s="3">
        <v>29328.333333333332</v>
      </c>
      <c r="W21" s="3">
        <v>12703.5</v>
      </c>
      <c r="X21" s="3">
        <v>755.5</v>
      </c>
      <c r="Y21" s="3">
        <v>42787.333333333336</v>
      </c>
      <c r="Z21" s="16">
        <v>199145</v>
      </c>
      <c r="AA21" s="16">
        <v>17865.960999999999</v>
      </c>
      <c r="AB21" s="15">
        <v>8.9713329483542145E-2</v>
      </c>
      <c r="AC21" s="19">
        <v>4.6542980009660173</v>
      </c>
      <c r="AD21" s="19">
        <v>5165.6037983328761</v>
      </c>
      <c r="AE21" s="19">
        <v>2.3611815096408932</v>
      </c>
      <c r="AF21" s="19">
        <v>27533.245101822795</v>
      </c>
      <c r="AG21" s="19">
        <v>2.1063684642975877</v>
      </c>
      <c r="AH21" s="19">
        <v>33025.308887933235</v>
      </c>
      <c r="AI21" s="19">
        <v>1.3278302440669139</v>
      </c>
      <c r="AJ21" s="19">
        <v>52388.827168274576</v>
      </c>
    </row>
    <row r="22" spans="1:36" x14ac:dyDescent="0.25">
      <c r="A22">
        <v>20</v>
      </c>
      <c r="B22" s="2" t="s">
        <v>42</v>
      </c>
      <c r="C22" s="3">
        <v>12888</v>
      </c>
      <c r="D22" s="3">
        <v>6671</v>
      </c>
      <c r="E22" s="3">
        <v>60</v>
      </c>
      <c r="F22" s="3">
        <v>23302</v>
      </c>
      <c r="G22" s="3">
        <v>13211</v>
      </c>
      <c r="H22" s="3">
        <v>90</v>
      </c>
      <c r="I22" s="3">
        <v>23275</v>
      </c>
      <c r="J22" s="3">
        <v>16045</v>
      </c>
      <c r="K22" s="3">
        <v>847</v>
      </c>
      <c r="L22" s="3">
        <v>24092</v>
      </c>
      <c r="M22" s="3">
        <v>18090</v>
      </c>
      <c r="N22" s="3">
        <v>512</v>
      </c>
      <c r="O22" s="3">
        <v>39440</v>
      </c>
      <c r="P22" s="3">
        <v>22581</v>
      </c>
      <c r="Q22" s="3">
        <v>726</v>
      </c>
      <c r="R22" s="3">
        <v>34270</v>
      </c>
      <c r="S22" s="3">
        <v>21593</v>
      </c>
      <c r="T22" s="3">
        <v>640</v>
      </c>
      <c r="U22" s="3">
        <v>258333</v>
      </c>
      <c r="V22" s="3">
        <v>26211.166666666668</v>
      </c>
      <c r="W22" s="3">
        <v>16365.166666666666</v>
      </c>
      <c r="X22" s="3">
        <v>479.16666666666669</v>
      </c>
      <c r="Y22" s="3">
        <v>43055.5</v>
      </c>
      <c r="Z22" s="16">
        <v>1418125</v>
      </c>
      <c r="AA22" s="16">
        <v>85087.5</v>
      </c>
      <c r="AB22" s="15">
        <v>0.06</v>
      </c>
      <c r="AC22" s="19">
        <v>32.937139273728093</v>
      </c>
      <c r="AD22" s="19">
        <v>0</v>
      </c>
      <c r="AE22" s="19">
        <v>18.862813173409634</v>
      </c>
      <c r="AF22" s="19">
        <v>0</v>
      </c>
      <c r="AG22" s="19">
        <v>19.673434058232854</v>
      </c>
      <c r="AH22" s="19">
        <v>0</v>
      </c>
      <c r="AI22" s="19">
        <v>12.767330149996843</v>
      </c>
      <c r="AJ22" s="19">
        <v>0</v>
      </c>
    </row>
    <row r="23" spans="1:36" x14ac:dyDescent="0.25">
      <c r="A23">
        <v>21</v>
      </c>
      <c r="B23" s="2" t="s">
        <v>1</v>
      </c>
      <c r="C23" s="3">
        <v>65260</v>
      </c>
      <c r="D23" s="3">
        <v>18775</v>
      </c>
      <c r="E23" s="3">
        <v>1306</v>
      </c>
      <c r="F23" s="3">
        <v>58527</v>
      </c>
      <c r="G23" s="3">
        <v>16440</v>
      </c>
      <c r="H23" s="3">
        <v>1239</v>
      </c>
      <c r="I23" s="3">
        <v>53809</v>
      </c>
      <c r="J23" s="3">
        <v>16021</v>
      </c>
      <c r="K23" s="3">
        <v>824</v>
      </c>
      <c r="L23" s="3">
        <v>27905</v>
      </c>
      <c r="M23" s="3">
        <v>12125</v>
      </c>
      <c r="N23" s="3">
        <v>369</v>
      </c>
      <c r="O23" s="3">
        <v>14209</v>
      </c>
      <c r="P23" s="3">
        <v>5147</v>
      </c>
      <c r="Q23" s="3">
        <v>407</v>
      </c>
      <c r="R23" s="3">
        <v>2132</v>
      </c>
      <c r="S23" s="3">
        <v>1227</v>
      </c>
      <c r="T23" s="3"/>
      <c r="U23" s="3">
        <v>295722</v>
      </c>
      <c r="V23" s="3">
        <v>36973.666666666664</v>
      </c>
      <c r="W23" s="3">
        <v>11622.5</v>
      </c>
      <c r="X23" s="3">
        <v>690.83333333333337</v>
      </c>
      <c r="Y23" s="3">
        <v>49287</v>
      </c>
      <c r="Z23" s="16">
        <v>2386</v>
      </c>
      <c r="AA23" s="16">
        <v>139.58100000000002</v>
      </c>
      <c r="AB23" s="15">
        <v>5.850000000000001E-2</v>
      </c>
      <c r="AC23" s="19">
        <v>4.8410331324690081E-2</v>
      </c>
      <c r="AD23" s="19">
        <v>17160.156000000003</v>
      </c>
      <c r="AE23" s="19">
        <v>2.2495473328109115E-2</v>
      </c>
      <c r="AF23" s="19">
        <v>37089.508950000003</v>
      </c>
      <c r="AG23" s="19">
        <v>2.491100874481508E-2</v>
      </c>
      <c r="AH23" s="19">
        <v>33479.53128000001</v>
      </c>
      <c r="AI23" s="19">
        <v>1.636857310432966E-2</v>
      </c>
      <c r="AJ23" s="19">
        <v>50951.838695566315</v>
      </c>
    </row>
    <row r="24" spans="1:36" x14ac:dyDescent="0.25">
      <c r="A24">
        <v>22</v>
      </c>
      <c r="B24" s="2" t="s">
        <v>2</v>
      </c>
      <c r="C24" s="3">
        <v>99616</v>
      </c>
      <c r="D24" s="3">
        <v>36932</v>
      </c>
      <c r="E24" s="3">
        <v>1817</v>
      </c>
      <c r="F24" s="3">
        <v>97877</v>
      </c>
      <c r="G24" s="3">
        <v>34146</v>
      </c>
      <c r="H24" s="3">
        <v>2008</v>
      </c>
      <c r="I24" s="3">
        <v>94341</v>
      </c>
      <c r="J24" s="3">
        <v>37089</v>
      </c>
      <c r="K24" s="3">
        <v>1788</v>
      </c>
      <c r="L24" s="3">
        <v>104382</v>
      </c>
      <c r="M24" s="3">
        <v>33426</v>
      </c>
      <c r="N24" s="3">
        <v>1788</v>
      </c>
      <c r="O24" s="3">
        <v>144984</v>
      </c>
      <c r="P24" s="3">
        <v>47305</v>
      </c>
      <c r="Q24" s="3">
        <v>1716</v>
      </c>
      <c r="R24" s="3">
        <v>136618</v>
      </c>
      <c r="S24" s="3">
        <v>47943</v>
      </c>
      <c r="T24" s="3">
        <v>2570</v>
      </c>
      <c r="U24" s="3">
        <v>926346</v>
      </c>
      <c r="V24" s="3">
        <v>112969.66666666667</v>
      </c>
      <c r="W24" s="3">
        <v>39473.5</v>
      </c>
      <c r="X24" s="3">
        <v>1947.8333333333333</v>
      </c>
      <c r="Y24" s="3">
        <v>154391</v>
      </c>
      <c r="Z24" s="16">
        <v>904804</v>
      </c>
      <c r="AA24" s="16">
        <v>61950.442800000004</v>
      </c>
      <c r="AB24" s="15">
        <v>6.8468356461730939E-2</v>
      </c>
      <c r="AC24" s="19">
        <v>5.8604711414525461</v>
      </c>
      <c r="AD24" s="19">
        <v>1474.9453348986046</v>
      </c>
      <c r="AE24" s="19">
        <v>2.7933689476694834</v>
      </c>
      <c r="AF24" s="19">
        <v>71115.637536474256</v>
      </c>
      <c r="AG24" s="19">
        <v>4.1113164606120236</v>
      </c>
      <c r="AH24" s="19">
        <v>28459.201011429483</v>
      </c>
      <c r="AI24" s="19">
        <v>2.9082412167571463</v>
      </c>
      <c r="AJ24" s="19">
        <v>40232.144740945296</v>
      </c>
    </row>
    <row r="25" spans="1:36" x14ac:dyDescent="0.25">
      <c r="A25">
        <v>23</v>
      </c>
      <c r="B25" s="2" t="s">
        <v>26</v>
      </c>
      <c r="C25" s="3">
        <v>38437</v>
      </c>
      <c r="D25" s="3">
        <v>27977</v>
      </c>
      <c r="E25" s="3">
        <v>990</v>
      </c>
      <c r="F25" s="3">
        <v>57606</v>
      </c>
      <c r="G25" s="3">
        <v>34193</v>
      </c>
      <c r="H25" s="3">
        <v>894</v>
      </c>
      <c r="I25" s="3">
        <v>74528</v>
      </c>
      <c r="J25" s="3">
        <v>49231</v>
      </c>
      <c r="K25" s="3">
        <v>1982</v>
      </c>
      <c r="L25" s="3">
        <v>52265</v>
      </c>
      <c r="M25" s="3">
        <v>36011</v>
      </c>
      <c r="N25" s="3">
        <v>1322</v>
      </c>
      <c r="O25" s="3">
        <v>36432</v>
      </c>
      <c r="P25" s="3">
        <v>24010</v>
      </c>
      <c r="Q25" s="3">
        <v>728</v>
      </c>
      <c r="R25" s="3">
        <v>31836</v>
      </c>
      <c r="S25" s="3">
        <v>19760</v>
      </c>
      <c r="T25" s="3">
        <v>1054</v>
      </c>
      <c r="U25" s="3">
        <v>489256</v>
      </c>
      <c r="V25" s="3">
        <v>48517.333333333336</v>
      </c>
      <c r="W25" s="3">
        <v>31863.666666666668</v>
      </c>
      <c r="X25" s="3">
        <v>1161.6666666666667</v>
      </c>
      <c r="Y25" s="3">
        <v>81542.666666666672</v>
      </c>
      <c r="Z25" s="16">
        <v>327550</v>
      </c>
      <c r="AA25" s="16">
        <v>29008.44</v>
      </c>
      <c r="AB25" s="15">
        <v>8.8561868417035561E-2</v>
      </c>
      <c r="AC25" s="19">
        <v>4.0169154798305993</v>
      </c>
      <c r="AD25" s="19">
        <v>14320.985494245158</v>
      </c>
      <c r="AE25" s="19">
        <v>2.3491052769226135</v>
      </c>
      <c r="AF25" s="19">
        <v>45083.871532333993</v>
      </c>
      <c r="AG25" s="19">
        <v>5.6206928898935642</v>
      </c>
      <c r="AH25" s="19">
        <v>1957.6069642375171</v>
      </c>
      <c r="AI25" s="19">
        <v>4.9203569635982207</v>
      </c>
      <c r="AJ25" s="19">
        <v>2236.241725244553</v>
      </c>
    </row>
    <row r="26" spans="1:36" x14ac:dyDescent="0.25">
      <c r="A26">
        <v>24</v>
      </c>
      <c r="B26" s="2" t="s">
        <v>4</v>
      </c>
      <c r="C26" s="3">
        <v>42568</v>
      </c>
      <c r="D26" s="3">
        <v>29387</v>
      </c>
      <c r="E26" s="3">
        <v>2745</v>
      </c>
      <c r="F26" s="3">
        <v>40856</v>
      </c>
      <c r="G26" s="3">
        <v>30595</v>
      </c>
      <c r="H26" s="3">
        <v>2872</v>
      </c>
      <c r="I26" s="3">
        <v>41833</v>
      </c>
      <c r="J26" s="3">
        <v>31765</v>
      </c>
      <c r="K26" s="3">
        <v>2920</v>
      </c>
      <c r="L26" s="3">
        <v>43911</v>
      </c>
      <c r="M26" s="3">
        <v>30843</v>
      </c>
      <c r="N26" s="3">
        <v>1801</v>
      </c>
      <c r="O26" s="3">
        <v>50888</v>
      </c>
      <c r="P26" s="3">
        <v>36101</v>
      </c>
      <c r="Q26" s="3">
        <v>4373</v>
      </c>
      <c r="R26" s="3">
        <v>43752</v>
      </c>
      <c r="S26" s="3">
        <v>33349</v>
      </c>
      <c r="T26" s="3">
        <v>3164</v>
      </c>
      <c r="U26" s="3">
        <v>473723</v>
      </c>
      <c r="V26" s="3">
        <v>43968</v>
      </c>
      <c r="W26" s="3">
        <v>32006.666666666668</v>
      </c>
      <c r="X26" s="3">
        <v>2979.1666666666665</v>
      </c>
      <c r="Y26" s="3">
        <v>78953.833333333328</v>
      </c>
      <c r="Z26" s="16">
        <v>1568981</v>
      </c>
      <c r="AA26" s="16">
        <v>103552.746</v>
      </c>
      <c r="AB26" s="15">
        <v>6.6000000000000003E-2</v>
      </c>
      <c r="AC26" s="19">
        <v>19.872132026521829</v>
      </c>
      <c r="AD26" s="19">
        <v>0</v>
      </c>
      <c r="AE26" s="19">
        <v>12.230149411259408</v>
      </c>
      <c r="AF26" s="19">
        <v>0</v>
      </c>
      <c r="AG26" s="19">
        <v>13.363247014281614</v>
      </c>
      <c r="AH26" s="19">
        <v>0</v>
      </c>
      <c r="AI26" s="19">
        <v>8.7245101022246399</v>
      </c>
      <c r="AJ26" s="19">
        <v>0</v>
      </c>
    </row>
    <row r="27" spans="1:36" x14ac:dyDescent="0.25">
      <c r="A27">
        <v>25</v>
      </c>
      <c r="B27" s="2" t="s">
        <v>10</v>
      </c>
      <c r="C27" s="3">
        <v>79866</v>
      </c>
      <c r="D27" s="3">
        <v>34351</v>
      </c>
      <c r="E27" s="3">
        <v>3295</v>
      </c>
      <c r="F27" s="3">
        <v>75251</v>
      </c>
      <c r="G27" s="3">
        <v>35937</v>
      </c>
      <c r="H27" s="3">
        <v>3052</v>
      </c>
      <c r="I27" s="3">
        <v>83579</v>
      </c>
      <c r="J27" s="3">
        <v>37691</v>
      </c>
      <c r="K27" s="3">
        <v>3117</v>
      </c>
      <c r="L27" s="3">
        <v>83405</v>
      </c>
      <c r="M27" s="3">
        <v>36827</v>
      </c>
      <c r="N27" s="3">
        <v>2152</v>
      </c>
      <c r="O27" s="3">
        <v>102392</v>
      </c>
      <c r="P27" s="3">
        <v>44129</v>
      </c>
      <c r="Q27" s="3">
        <v>3954</v>
      </c>
      <c r="R27" s="3">
        <v>83569</v>
      </c>
      <c r="S27" s="3">
        <v>38516</v>
      </c>
      <c r="T27" s="3">
        <v>3091</v>
      </c>
      <c r="U27" s="3">
        <v>754174</v>
      </c>
      <c r="V27" s="3">
        <v>84677</v>
      </c>
      <c r="W27" s="3">
        <v>37908.5</v>
      </c>
      <c r="X27" s="3">
        <v>3110.1666666666665</v>
      </c>
      <c r="Y27" s="3">
        <v>125695.66666666667</v>
      </c>
      <c r="Z27" s="16">
        <v>576507</v>
      </c>
      <c r="AA27" s="16">
        <v>69469.093500000003</v>
      </c>
      <c r="AB27" s="15">
        <v>0.12050000000000001</v>
      </c>
      <c r="AC27" s="19">
        <v>4.5865304293173725</v>
      </c>
      <c r="AD27" s="19">
        <v>21408.873500000002</v>
      </c>
      <c r="AE27" s="19">
        <v>2.3584843073377968</v>
      </c>
      <c r="AF27" s="19">
        <v>107260.74935000003</v>
      </c>
      <c r="AG27" s="19">
        <v>2.7147546164820717</v>
      </c>
      <c r="AH27" s="19">
        <v>84067.641816479998</v>
      </c>
      <c r="AI27" s="19">
        <v>1.7965780135501213</v>
      </c>
      <c r="AJ27" s="19">
        <v>127032.06707237338</v>
      </c>
    </row>
    <row r="28" spans="1:36" x14ac:dyDescent="0.25">
      <c r="A28">
        <v>26</v>
      </c>
      <c r="B28" s="2" t="s">
        <v>17</v>
      </c>
      <c r="C28" s="3">
        <v>13587</v>
      </c>
      <c r="D28" s="3">
        <v>5906</v>
      </c>
      <c r="E28" s="3">
        <v>492</v>
      </c>
      <c r="F28" s="3">
        <v>2912</v>
      </c>
      <c r="G28" s="3">
        <v>1518</v>
      </c>
      <c r="H28" s="3">
        <v>106</v>
      </c>
      <c r="I28" s="3">
        <v>866</v>
      </c>
      <c r="J28" s="3">
        <v>929</v>
      </c>
      <c r="K28" s="3">
        <v>43</v>
      </c>
      <c r="L28" s="3">
        <v>521</v>
      </c>
      <c r="M28" s="3">
        <v>434</v>
      </c>
      <c r="N28" s="3"/>
      <c r="O28" s="3">
        <v>436</v>
      </c>
      <c r="P28" s="3">
        <v>368</v>
      </c>
      <c r="Q28" s="3">
        <v>4</v>
      </c>
      <c r="R28" s="3">
        <v>194</v>
      </c>
      <c r="S28" s="3">
        <v>200</v>
      </c>
      <c r="T28" s="3"/>
      <c r="U28" s="3">
        <v>28516</v>
      </c>
      <c r="V28" s="3">
        <v>3086</v>
      </c>
      <c r="W28" s="3">
        <v>1559.1666666666667</v>
      </c>
      <c r="X28" s="3">
        <v>107.5</v>
      </c>
      <c r="Y28" s="3">
        <v>4752.666666666667</v>
      </c>
      <c r="Z28" s="16">
        <v>1710</v>
      </c>
      <c r="AA28" s="16">
        <v>380.32749999999999</v>
      </c>
      <c r="AB28" s="15">
        <v>0.22241374269005848</v>
      </c>
      <c r="AC28" s="19">
        <v>0.35979800813578339</v>
      </c>
      <c r="AD28" s="19">
        <v>5962.0227865497081</v>
      </c>
      <c r="AE28" s="19">
        <v>0.19207871857659559</v>
      </c>
      <c r="AF28" s="19">
        <v>11500.036014035088</v>
      </c>
      <c r="AG28" s="19">
        <v>2.1557397137177657E-2</v>
      </c>
      <c r="AH28" s="19">
        <v>105474.9845063158</v>
      </c>
      <c r="AI28" s="19">
        <v>1.186472778234666E-2</v>
      </c>
      <c r="AJ28" s="19">
        <v>191640.81728224817</v>
      </c>
    </row>
    <row r="29" spans="1:36" x14ac:dyDescent="0.25">
      <c r="A29">
        <v>27</v>
      </c>
      <c r="B29" s="2" t="s">
        <v>21</v>
      </c>
      <c r="C29" s="3">
        <v>3836</v>
      </c>
      <c r="D29" s="3">
        <v>2898</v>
      </c>
      <c r="E29" s="3">
        <v>125</v>
      </c>
      <c r="F29" s="3">
        <v>6894</v>
      </c>
      <c r="G29" s="3">
        <v>3111</v>
      </c>
      <c r="H29" s="3">
        <v>10</v>
      </c>
      <c r="I29" s="3">
        <v>5192</v>
      </c>
      <c r="J29" s="3">
        <v>1898</v>
      </c>
      <c r="K29" s="3"/>
      <c r="L29" s="3">
        <v>3382</v>
      </c>
      <c r="M29" s="3">
        <v>2285</v>
      </c>
      <c r="N29" s="3">
        <v>60</v>
      </c>
      <c r="O29" s="3">
        <v>5174</v>
      </c>
      <c r="P29" s="3">
        <v>2394</v>
      </c>
      <c r="Q29" s="3">
        <v>50</v>
      </c>
      <c r="R29" s="3">
        <v>3410</v>
      </c>
      <c r="S29" s="3">
        <v>1206</v>
      </c>
      <c r="T29" s="3"/>
      <c r="U29" s="3">
        <v>41925</v>
      </c>
      <c r="V29" s="3">
        <v>4648</v>
      </c>
      <c r="W29" s="3">
        <v>2298.6666666666665</v>
      </c>
      <c r="X29" s="3">
        <v>40.833333333333336</v>
      </c>
      <c r="Y29" s="3">
        <v>6987.5</v>
      </c>
      <c r="Z29" s="16">
        <v>58608</v>
      </c>
      <c r="AA29" s="16">
        <v>10355.514800000001</v>
      </c>
      <c r="AB29" s="15">
        <v>0.17669114796614799</v>
      </c>
      <c r="AC29" s="19">
        <v>8.3875491949910561</v>
      </c>
      <c r="AD29" s="19">
        <v>0</v>
      </c>
      <c r="AE29" s="19">
        <v>4.4107177350368385</v>
      </c>
      <c r="AF29" s="19">
        <v>3731.3283245195212</v>
      </c>
      <c r="AG29" s="19">
        <v>4.33766270675837</v>
      </c>
      <c r="AH29" s="19">
        <v>3968.5793033041768</v>
      </c>
      <c r="AI29" s="19">
        <v>2.7848452719287748</v>
      </c>
      <c r="AJ29" s="19">
        <v>6181.4416105182845</v>
      </c>
    </row>
    <row r="30" spans="1:36" x14ac:dyDescent="0.25">
      <c r="A30">
        <v>28</v>
      </c>
      <c r="B30" s="2" t="s">
        <v>30</v>
      </c>
      <c r="C30" s="3">
        <v>9206</v>
      </c>
      <c r="D30" s="3">
        <v>6120</v>
      </c>
      <c r="E30" s="3">
        <v>596</v>
      </c>
      <c r="F30" s="3">
        <v>9562</v>
      </c>
      <c r="G30" s="3">
        <v>9137</v>
      </c>
      <c r="H30" s="3">
        <v>516</v>
      </c>
      <c r="I30" s="3">
        <v>12554</v>
      </c>
      <c r="J30" s="3">
        <v>10118</v>
      </c>
      <c r="K30" s="3">
        <v>1054</v>
      </c>
      <c r="L30" s="3">
        <v>15586</v>
      </c>
      <c r="M30" s="3">
        <v>10983</v>
      </c>
      <c r="N30" s="3">
        <v>716</v>
      </c>
      <c r="O30" s="3">
        <v>20946</v>
      </c>
      <c r="P30" s="3">
        <v>12303</v>
      </c>
      <c r="Q30" s="3">
        <v>726</v>
      </c>
      <c r="R30" s="3">
        <v>19328</v>
      </c>
      <c r="S30" s="3">
        <v>12083</v>
      </c>
      <c r="T30" s="3">
        <v>882</v>
      </c>
      <c r="U30" s="3">
        <v>152416</v>
      </c>
      <c r="V30" s="3">
        <v>14530.333333333334</v>
      </c>
      <c r="W30" s="3">
        <v>10124</v>
      </c>
      <c r="X30" s="3">
        <v>748.33333333333337</v>
      </c>
      <c r="Y30" s="3">
        <v>25402.666666666668</v>
      </c>
      <c r="Z30" s="16">
        <v>4599043</v>
      </c>
      <c r="AA30" s="16">
        <v>367923.44</v>
      </c>
      <c r="AB30" s="15">
        <v>0.08</v>
      </c>
      <c r="AC30" s="19">
        <v>181.0456776191476</v>
      </c>
      <c r="AD30" s="19">
        <v>0</v>
      </c>
      <c r="AE30" s="19">
        <v>109.08602076149188</v>
      </c>
      <c r="AF30" s="19">
        <v>0</v>
      </c>
      <c r="AG30" s="19">
        <v>115.47085220558733</v>
      </c>
      <c r="AH30" s="19">
        <v>0</v>
      </c>
      <c r="AI30" s="19">
        <v>74.985859941475738</v>
      </c>
      <c r="AJ30" s="19">
        <v>0</v>
      </c>
    </row>
    <row r="31" spans="1:36" x14ac:dyDescent="0.25">
      <c r="A31">
        <v>29</v>
      </c>
      <c r="B31" s="2" t="s">
        <v>38</v>
      </c>
      <c r="C31" s="3">
        <v>49682</v>
      </c>
      <c r="D31" s="3">
        <v>33227</v>
      </c>
      <c r="E31" s="3">
        <v>1975</v>
      </c>
      <c r="F31" s="3">
        <v>76312</v>
      </c>
      <c r="G31" s="3">
        <v>52879</v>
      </c>
      <c r="H31" s="3">
        <v>2390</v>
      </c>
      <c r="I31" s="3">
        <v>80416</v>
      </c>
      <c r="J31" s="3">
        <v>69451</v>
      </c>
      <c r="K31" s="3">
        <v>3503</v>
      </c>
      <c r="L31" s="3">
        <v>89994</v>
      </c>
      <c r="M31" s="3">
        <v>67095</v>
      </c>
      <c r="N31" s="3">
        <v>3019</v>
      </c>
      <c r="O31" s="3">
        <v>136588</v>
      </c>
      <c r="P31" s="3">
        <v>91502</v>
      </c>
      <c r="Q31" s="3">
        <v>4608</v>
      </c>
      <c r="R31" s="3">
        <v>120697</v>
      </c>
      <c r="S31" s="3">
        <v>89544</v>
      </c>
      <c r="T31" s="3">
        <v>4596</v>
      </c>
      <c r="U31" s="3">
        <v>977478</v>
      </c>
      <c r="V31" s="3">
        <v>92281.5</v>
      </c>
      <c r="W31" s="3">
        <v>67283</v>
      </c>
      <c r="X31" s="3">
        <v>3348.5</v>
      </c>
      <c r="Y31" s="3">
        <v>162913</v>
      </c>
      <c r="Z31" s="16">
        <v>20022196</v>
      </c>
      <c r="AA31" s="16">
        <v>1443600.3315999999</v>
      </c>
      <c r="AB31" s="15">
        <v>7.2099999999999997E-2</v>
      </c>
      <c r="AC31" s="19">
        <v>122.9011558316402</v>
      </c>
      <c r="AD31" s="19">
        <v>0</v>
      </c>
      <c r="AE31" s="19">
        <v>75.172283617346324</v>
      </c>
      <c r="AF31" s="19">
        <v>0</v>
      </c>
      <c r="AG31" s="19">
        <v>77.27878737322817</v>
      </c>
      <c r="AH31" s="19">
        <v>0</v>
      </c>
      <c r="AI31" s="19">
        <v>49.94585106735223</v>
      </c>
      <c r="AJ31" s="19">
        <v>0</v>
      </c>
    </row>
    <row r="32" spans="1:36" x14ac:dyDescent="0.25">
      <c r="A32">
        <v>30</v>
      </c>
      <c r="B32" s="2" t="s">
        <v>52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26552</v>
      </c>
      <c r="S32" s="3">
        <v>10993</v>
      </c>
      <c r="T32" s="3">
        <v>1107</v>
      </c>
      <c r="U32" s="3">
        <v>38652</v>
      </c>
      <c r="V32" s="3">
        <v>4425.333333333333</v>
      </c>
      <c r="W32" s="3">
        <v>1832.1666666666667</v>
      </c>
      <c r="X32" s="3">
        <v>184.5</v>
      </c>
      <c r="Y32" s="3">
        <v>6442</v>
      </c>
      <c r="Z32" s="16">
        <v>157348</v>
      </c>
      <c r="AA32" s="16">
        <v>25175.68</v>
      </c>
      <c r="AB32" s="15">
        <v>0.16</v>
      </c>
      <c r="AC32" s="19">
        <v>24.425333747283453</v>
      </c>
      <c r="AD32" s="19">
        <v>0</v>
      </c>
      <c r="AE32" s="19">
        <v>12.295982558003235</v>
      </c>
      <c r="AF32" s="19">
        <v>0</v>
      </c>
      <c r="AG32" s="19">
        <v>22.255308716478712</v>
      </c>
      <c r="AH32" s="19">
        <v>0</v>
      </c>
      <c r="AI32" s="19">
        <v>16.886069718658511</v>
      </c>
      <c r="AJ32" s="19">
        <v>0</v>
      </c>
    </row>
    <row r="33" spans="1:36" x14ac:dyDescent="0.25">
      <c r="A33">
        <v>31</v>
      </c>
      <c r="B33" s="2" t="s">
        <v>5</v>
      </c>
      <c r="C33" s="3">
        <v>25114</v>
      </c>
      <c r="D33" s="3">
        <v>13003</v>
      </c>
      <c r="E33" s="3">
        <v>390</v>
      </c>
      <c r="F33" s="3">
        <v>21254</v>
      </c>
      <c r="G33" s="3">
        <v>14778</v>
      </c>
      <c r="H33" s="3">
        <v>1058</v>
      </c>
      <c r="I33" s="3">
        <v>26376</v>
      </c>
      <c r="J33" s="3">
        <v>16898</v>
      </c>
      <c r="K33" s="3">
        <v>537</v>
      </c>
      <c r="L33" s="3">
        <v>27438</v>
      </c>
      <c r="M33" s="3">
        <v>15303</v>
      </c>
      <c r="N33" s="3">
        <v>682</v>
      </c>
      <c r="O33" s="3">
        <v>30200</v>
      </c>
      <c r="P33" s="3">
        <v>16974</v>
      </c>
      <c r="Q33" s="3">
        <v>1052</v>
      </c>
      <c r="R33" s="3">
        <v>25989</v>
      </c>
      <c r="S33" s="3">
        <v>15264</v>
      </c>
      <c r="T33" s="3">
        <v>771</v>
      </c>
      <c r="U33" s="3">
        <v>253081</v>
      </c>
      <c r="V33" s="3">
        <v>26061.833333333332</v>
      </c>
      <c r="W33" s="3">
        <v>15370</v>
      </c>
      <c r="X33" s="3">
        <v>748.33333333333337</v>
      </c>
      <c r="Y33" s="3">
        <v>42180.166666666664</v>
      </c>
      <c r="Z33" s="16">
        <v>456523</v>
      </c>
      <c r="AA33" s="16">
        <v>59527.002241150003</v>
      </c>
      <c r="AB33" s="15">
        <v>0.1303921209690421</v>
      </c>
      <c r="AC33" s="19">
        <v>10.823167286362864</v>
      </c>
      <c r="AD33" s="19">
        <v>0</v>
      </c>
      <c r="AE33" s="19">
        <v>6.0849808401626708</v>
      </c>
      <c r="AF33" s="19">
        <v>0</v>
      </c>
      <c r="AG33" s="19">
        <v>6.3237727919193869</v>
      </c>
      <c r="AH33" s="19">
        <v>0</v>
      </c>
      <c r="AI33" s="19">
        <v>4.0979850784920959</v>
      </c>
      <c r="AJ33" s="19">
        <v>0</v>
      </c>
    </row>
    <row r="34" spans="1:36" x14ac:dyDescent="0.25">
      <c r="A34">
        <v>32</v>
      </c>
      <c r="B34" s="2" t="s">
        <v>25</v>
      </c>
      <c r="C34" s="3">
        <v>1708</v>
      </c>
      <c r="D34" s="3">
        <v>30</v>
      </c>
      <c r="E34" s="3">
        <v>1050</v>
      </c>
      <c r="F34" s="3">
        <v>2320</v>
      </c>
      <c r="G34" s="3">
        <v>390</v>
      </c>
      <c r="H34" s="3">
        <v>2203</v>
      </c>
      <c r="I34" s="3">
        <v>4022</v>
      </c>
      <c r="J34" s="3">
        <v>360</v>
      </c>
      <c r="K34" s="3">
        <v>1830</v>
      </c>
      <c r="L34" s="3">
        <v>6722</v>
      </c>
      <c r="M34" s="3">
        <v>150</v>
      </c>
      <c r="N34" s="3">
        <v>2906</v>
      </c>
      <c r="O34" s="3">
        <v>4282</v>
      </c>
      <c r="P34" s="3">
        <v>180</v>
      </c>
      <c r="Q34" s="3">
        <v>2962</v>
      </c>
      <c r="R34" s="3">
        <v>6006</v>
      </c>
      <c r="S34" s="3">
        <v>470</v>
      </c>
      <c r="T34" s="3">
        <v>3262</v>
      </c>
      <c r="U34" s="3">
        <v>40853</v>
      </c>
      <c r="V34" s="3">
        <v>4176.666666666667</v>
      </c>
      <c r="W34" s="3">
        <v>263.33333333333331</v>
      </c>
      <c r="X34" s="3">
        <v>2368.8333333333335</v>
      </c>
      <c r="Y34" s="3">
        <v>6808.833333333333</v>
      </c>
      <c r="Z34" s="16">
        <v>152332</v>
      </c>
      <c r="AA34" s="16">
        <v>56362.84</v>
      </c>
      <c r="AB34" s="15">
        <v>0.37</v>
      </c>
      <c r="AC34" s="19">
        <v>22.372702127138766</v>
      </c>
      <c r="AD34" s="19">
        <v>0</v>
      </c>
      <c r="AE34" s="19">
        <v>10.673237265572086</v>
      </c>
      <c r="AF34" s="19">
        <v>0</v>
      </c>
      <c r="AG34" s="19">
        <v>14.985244159966422</v>
      </c>
      <c r="AH34" s="19">
        <v>0</v>
      </c>
      <c r="AI34" s="19">
        <v>9.9850899671035389</v>
      </c>
      <c r="AJ34" s="19">
        <v>0</v>
      </c>
    </row>
    <row r="35" spans="1:36" x14ac:dyDescent="0.25">
      <c r="A35">
        <v>33</v>
      </c>
      <c r="B35" s="2" t="s">
        <v>34</v>
      </c>
      <c r="C35" s="3">
        <v>1653</v>
      </c>
      <c r="D35" s="3">
        <v>30</v>
      </c>
      <c r="E35" s="3">
        <v>120</v>
      </c>
      <c r="F35" s="3">
        <v>1311</v>
      </c>
      <c r="G35" s="3">
        <v>65</v>
      </c>
      <c r="H35" s="3">
        <v>408</v>
      </c>
      <c r="I35" s="3">
        <v>1449</v>
      </c>
      <c r="J35" s="3">
        <v>50</v>
      </c>
      <c r="K35" s="3">
        <v>225</v>
      </c>
      <c r="L35" s="3">
        <v>2141</v>
      </c>
      <c r="M35" s="3">
        <v>30</v>
      </c>
      <c r="N35" s="3">
        <v>541</v>
      </c>
      <c r="O35" s="3">
        <v>2489</v>
      </c>
      <c r="P35" s="3">
        <v>304</v>
      </c>
      <c r="Q35" s="3">
        <v>450</v>
      </c>
      <c r="R35" s="3">
        <v>1996</v>
      </c>
      <c r="S35" s="3">
        <v>100</v>
      </c>
      <c r="T35" s="3">
        <v>285</v>
      </c>
      <c r="U35" s="3">
        <v>13647</v>
      </c>
      <c r="V35" s="3">
        <v>1839.8333333333333</v>
      </c>
      <c r="W35" s="3">
        <v>96.5</v>
      </c>
      <c r="X35" s="3">
        <v>338.16666666666669</v>
      </c>
      <c r="Y35" s="3">
        <v>2274.5</v>
      </c>
      <c r="Z35" s="16">
        <v>445983</v>
      </c>
      <c r="AA35" s="16">
        <v>488039.19690000004</v>
      </c>
      <c r="AB35" s="15">
        <v>1.0943000000000001</v>
      </c>
      <c r="AC35" s="19">
        <v>196.07957792921522</v>
      </c>
      <c r="AD35" s="19">
        <v>0</v>
      </c>
      <c r="AE35" s="19">
        <v>79.90104553129801</v>
      </c>
      <c r="AF35" s="19">
        <v>0</v>
      </c>
      <c r="AG35" s="19">
        <v>104.03068166797553</v>
      </c>
      <c r="AH35" s="19">
        <v>0</v>
      </c>
      <c r="AI35" s="19">
        <v>70.044331689828951</v>
      </c>
      <c r="AJ35" s="19">
        <v>0</v>
      </c>
    </row>
    <row r="36" spans="1:36" x14ac:dyDescent="0.25">
      <c r="A36">
        <v>34</v>
      </c>
      <c r="B36" s="2" t="s">
        <v>31</v>
      </c>
      <c r="C36" s="3">
        <v>7431</v>
      </c>
      <c r="D36" s="3">
        <v>220</v>
      </c>
      <c r="E36" s="3">
        <v>1716</v>
      </c>
      <c r="F36" s="3">
        <v>12788</v>
      </c>
      <c r="G36" s="3">
        <v>666</v>
      </c>
      <c r="H36" s="3">
        <v>2655</v>
      </c>
      <c r="I36" s="3">
        <v>10410</v>
      </c>
      <c r="J36" s="3">
        <v>616</v>
      </c>
      <c r="K36" s="3">
        <v>3359</v>
      </c>
      <c r="L36" s="3">
        <v>9253</v>
      </c>
      <c r="M36" s="3">
        <v>489</v>
      </c>
      <c r="N36" s="3">
        <v>3238</v>
      </c>
      <c r="O36" s="3">
        <v>21795</v>
      </c>
      <c r="P36" s="3">
        <v>929</v>
      </c>
      <c r="Q36" s="3">
        <v>4384</v>
      </c>
      <c r="R36" s="3">
        <v>12843</v>
      </c>
      <c r="S36" s="3">
        <v>719</v>
      </c>
      <c r="T36" s="3">
        <v>4478</v>
      </c>
      <c r="U36" s="3">
        <v>97989</v>
      </c>
      <c r="V36" s="3">
        <v>12420</v>
      </c>
      <c r="W36" s="3">
        <v>606.5</v>
      </c>
      <c r="X36" s="3">
        <v>3305</v>
      </c>
      <c r="Y36" s="3">
        <v>16331.5</v>
      </c>
      <c r="Z36" s="16">
        <v>1813689</v>
      </c>
      <c r="AA36" s="16">
        <v>1275023.3669999999</v>
      </c>
      <c r="AB36" s="15">
        <v>0.70299999999999996</v>
      </c>
      <c r="AC36" s="19">
        <v>111.0546489912133</v>
      </c>
      <c r="AD36" s="19">
        <v>0</v>
      </c>
      <c r="AE36" s="19">
        <v>46.862926980517805</v>
      </c>
      <c r="AF36" s="19">
        <v>0</v>
      </c>
      <c r="AG36" s="19">
        <v>73.974739861194038</v>
      </c>
      <c r="AH36" s="19">
        <v>0</v>
      </c>
      <c r="AI36" s="19">
        <v>52.116439700019896</v>
      </c>
      <c r="AJ36" s="19">
        <v>0</v>
      </c>
    </row>
    <row r="37" spans="1:36" x14ac:dyDescent="0.25">
      <c r="A37">
        <v>35</v>
      </c>
      <c r="B37" s="2" t="s">
        <v>3</v>
      </c>
      <c r="C37" s="3">
        <v>1662</v>
      </c>
      <c r="D37" s="3">
        <v>696</v>
      </c>
      <c r="E37" s="3"/>
      <c r="F37" s="3">
        <v>1064</v>
      </c>
      <c r="G37" s="3">
        <v>1079</v>
      </c>
      <c r="H37" s="3"/>
      <c r="I37" s="3">
        <v>2500</v>
      </c>
      <c r="J37" s="3">
        <v>1761</v>
      </c>
      <c r="K37" s="3"/>
      <c r="L37" s="3">
        <v>1175</v>
      </c>
      <c r="M37" s="3">
        <v>1019</v>
      </c>
      <c r="N37" s="3"/>
      <c r="O37" s="3">
        <v>943</v>
      </c>
      <c r="P37" s="3">
        <v>765</v>
      </c>
      <c r="Q37" s="3">
        <v>15</v>
      </c>
      <c r="R37" s="3"/>
      <c r="S37" s="3"/>
      <c r="T37" s="3"/>
      <c r="U37" s="3">
        <v>12679</v>
      </c>
      <c r="V37" s="3">
        <v>1224</v>
      </c>
      <c r="W37" s="3">
        <v>886.66666666666663</v>
      </c>
      <c r="X37" s="3">
        <v>2.5</v>
      </c>
      <c r="Y37" s="3">
        <v>2113.1666666666665</v>
      </c>
      <c r="Z37" s="16">
        <v>279</v>
      </c>
      <c r="AA37" s="16">
        <v>33.771111396000002</v>
      </c>
      <c r="AB37" s="15">
        <v>0.12104341002150538</v>
      </c>
      <c r="AC37" s="19">
        <v>0.13202933985330073</v>
      </c>
      <c r="AD37" s="19">
        <v>1500.9382842666669</v>
      </c>
      <c r="AE37" s="19">
        <v>7.9922083130424815E-2</v>
      </c>
      <c r="AF37" s="19">
        <v>2501.5315288684392</v>
      </c>
      <c r="AG37" s="19">
        <v>4.0100052937818995E-3</v>
      </c>
      <c r="AH37" s="19">
        <v>50496.503422206821</v>
      </c>
      <c r="AI37" s="19">
        <v>2.1852335407802426E-3</v>
      </c>
      <c r="AJ37" s="19">
        <v>92663.43494262184</v>
      </c>
    </row>
    <row r="38" spans="1:36" x14ac:dyDescent="0.25">
      <c r="A38">
        <v>36</v>
      </c>
      <c r="B38" s="2" t="s">
        <v>24</v>
      </c>
      <c r="C38" s="3">
        <v>14020</v>
      </c>
      <c r="D38" s="3">
        <v>7648</v>
      </c>
      <c r="E38" s="3">
        <v>214</v>
      </c>
      <c r="F38" s="3">
        <v>3893</v>
      </c>
      <c r="G38" s="3">
        <v>2212</v>
      </c>
      <c r="H38" s="3"/>
      <c r="I38" s="3">
        <v>2766</v>
      </c>
      <c r="J38" s="3">
        <v>728</v>
      </c>
      <c r="K38" s="3"/>
      <c r="L38" s="3">
        <v>733</v>
      </c>
      <c r="M38" s="3">
        <v>397</v>
      </c>
      <c r="N38" s="3"/>
      <c r="O38" s="3">
        <v>68</v>
      </c>
      <c r="P38" s="3">
        <v>92</v>
      </c>
      <c r="Q38" s="3"/>
      <c r="R38" s="3">
        <v>90</v>
      </c>
      <c r="S38" s="3"/>
      <c r="T38" s="3"/>
      <c r="U38" s="3">
        <v>32861</v>
      </c>
      <c r="V38" s="3">
        <v>3595</v>
      </c>
      <c r="W38" s="3">
        <v>1846.1666666666667</v>
      </c>
      <c r="X38" s="3">
        <v>35.666666666666664</v>
      </c>
      <c r="Y38" s="3">
        <v>5476.833333333333</v>
      </c>
      <c r="Z38" s="16">
        <v>1769</v>
      </c>
      <c r="AA38" s="16">
        <v>176.9</v>
      </c>
      <c r="AB38" s="15">
        <v>0.1</v>
      </c>
      <c r="AC38" s="19">
        <v>0.32299686558534435</v>
      </c>
      <c r="AD38" s="19">
        <v>3109.2</v>
      </c>
      <c r="AE38" s="19">
        <v>0.17205800108610195</v>
      </c>
      <c r="AF38" s="19">
        <v>5991.9500000000007</v>
      </c>
      <c r="AG38" s="19">
        <v>6.823765249514506E-2</v>
      </c>
      <c r="AH38" s="19">
        <v>15377.562400000003</v>
      </c>
      <c r="AI38" s="19">
        <v>3.9395292372574331E-2</v>
      </c>
      <c r="AJ38" s="19">
        <v>26635.892160661206</v>
      </c>
    </row>
    <row r="39" spans="1:36" x14ac:dyDescent="0.25">
      <c r="A39">
        <v>37</v>
      </c>
      <c r="B39" s="2" t="s">
        <v>27</v>
      </c>
      <c r="C39" s="3">
        <v>36184</v>
      </c>
      <c r="D39" s="3">
        <v>27680</v>
      </c>
      <c r="E39" s="3">
        <v>602</v>
      </c>
      <c r="F39" s="3">
        <v>55671</v>
      </c>
      <c r="G39" s="3">
        <v>45609</v>
      </c>
      <c r="H39" s="3">
        <v>1268</v>
      </c>
      <c r="I39" s="3">
        <v>65133</v>
      </c>
      <c r="J39" s="3">
        <v>61564</v>
      </c>
      <c r="K39" s="3">
        <v>1930</v>
      </c>
      <c r="L39" s="3">
        <v>19884</v>
      </c>
      <c r="M39" s="3">
        <v>17012</v>
      </c>
      <c r="N39" s="3">
        <v>664</v>
      </c>
      <c r="O39" s="3">
        <v>920</v>
      </c>
      <c r="P39" s="3">
        <v>574</v>
      </c>
      <c r="Q39" s="3"/>
      <c r="R39" s="3">
        <v>70704</v>
      </c>
      <c r="S39" s="3">
        <v>60020</v>
      </c>
      <c r="T39" s="3">
        <v>1816</v>
      </c>
      <c r="U39" s="3">
        <v>467235</v>
      </c>
      <c r="V39" s="3">
        <v>41416</v>
      </c>
      <c r="W39" s="3">
        <v>35409.833333333336</v>
      </c>
      <c r="X39" s="3">
        <v>1046.6666666666667</v>
      </c>
      <c r="Y39" s="3">
        <v>77872.5</v>
      </c>
      <c r="Z39" s="16">
        <v>1679623</v>
      </c>
      <c r="AA39" s="16">
        <v>116019.84250000001</v>
      </c>
      <c r="AB39" s="15">
        <v>6.9074930802924234E-2</v>
      </c>
      <c r="AC39" s="19">
        <v>21.568885036437766</v>
      </c>
      <c r="AD39" s="19">
        <v>0</v>
      </c>
      <c r="AE39" s="19">
        <v>14.104728159916338</v>
      </c>
      <c r="AF39" s="19">
        <v>0</v>
      </c>
      <c r="AG39" s="19">
        <v>11.678529988296599</v>
      </c>
      <c r="AH39" s="19">
        <v>0</v>
      </c>
      <c r="AI39" s="19">
        <v>7.2753135341710511</v>
      </c>
      <c r="AJ39" s="19">
        <v>0</v>
      </c>
    </row>
    <row r="40" spans="1:36" x14ac:dyDescent="0.25">
      <c r="A40">
        <v>38</v>
      </c>
      <c r="B40" s="2" t="s">
        <v>35</v>
      </c>
      <c r="C40" s="3">
        <v>65051</v>
      </c>
      <c r="D40" s="3">
        <v>27615</v>
      </c>
      <c r="E40" s="3">
        <v>1143</v>
      </c>
      <c r="F40" s="3">
        <v>76627</v>
      </c>
      <c r="G40" s="3">
        <v>32804</v>
      </c>
      <c r="H40" s="3">
        <v>1692</v>
      </c>
      <c r="I40" s="3">
        <v>62048</v>
      </c>
      <c r="J40" s="3">
        <v>30865</v>
      </c>
      <c r="K40" s="3">
        <v>1790</v>
      </c>
      <c r="L40" s="3">
        <v>17776</v>
      </c>
      <c r="M40" s="3">
        <v>7984</v>
      </c>
      <c r="N40" s="3">
        <v>230</v>
      </c>
      <c r="O40" s="3">
        <v>41882</v>
      </c>
      <c r="P40" s="3">
        <v>16061</v>
      </c>
      <c r="Q40" s="3">
        <v>915</v>
      </c>
      <c r="R40" s="3">
        <v>67113</v>
      </c>
      <c r="S40" s="3">
        <v>26024</v>
      </c>
      <c r="T40" s="3">
        <v>1229</v>
      </c>
      <c r="U40" s="3">
        <v>478849</v>
      </c>
      <c r="V40" s="3">
        <v>55082.833333333336</v>
      </c>
      <c r="W40" s="3">
        <v>23558.833333333332</v>
      </c>
      <c r="X40" s="3">
        <v>1166.5</v>
      </c>
      <c r="Y40" s="3">
        <v>79808.166666666672</v>
      </c>
      <c r="Z40" s="16">
        <v>578390</v>
      </c>
      <c r="AA40" s="16">
        <v>121511.59439999999</v>
      </c>
      <c r="AB40" s="15">
        <v>0.21008591849789932</v>
      </c>
      <c r="AC40" s="19">
        <v>7.2472533094984009</v>
      </c>
      <c r="AD40" s="19">
        <v>0</v>
      </c>
      <c r="AE40" s="19">
        <v>3.6571646082904432</v>
      </c>
      <c r="AF40" s="19">
        <v>77842.179490097478</v>
      </c>
      <c r="AG40" s="19">
        <v>8.7147832943675887</v>
      </c>
      <c r="AH40" s="19">
        <v>0</v>
      </c>
      <c r="AI40" s="19">
        <v>7.6142085202325021</v>
      </c>
      <c r="AJ40" s="19">
        <v>0</v>
      </c>
    </row>
    <row r="41" spans="1:36" x14ac:dyDescent="0.25">
      <c r="A41">
        <v>39</v>
      </c>
      <c r="B41" s="2" t="s">
        <v>37</v>
      </c>
      <c r="C41" s="3">
        <v>3582</v>
      </c>
      <c r="D41" s="3">
        <v>6246</v>
      </c>
      <c r="E41" s="3">
        <v>1098</v>
      </c>
      <c r="F41" s="3">
        <v>4289</v>
      </c>
      <c r="G41" s="3">
        <v>6225</v>
      </c>
      <c r="H41" s="3">
        <v>1424</v>
      </c>
      <c r="I41" s="3">
        <v>5060</v>
      </c>
      <c r="J41" s="3">
        <v>9874</v>
      </c>
      <c r="K41" s="3">
        <v>982</v>
      </c>
      <c r="L41" s="3">
        <v>2496</v>
      </c>
      <c r="M41" s="3">
        <v>9128</v>
      </c>
      <c r="N41" s="3">
        <v>2180</v>
      </c>
      <c r="O41" s="3">
        <v>7748</v>
      </c>
      <c r="P41" s="3">
        <v>10611</v>
      </c>
      <c r="Q41" s="3">
        <v>1765</v>
      </c>
      <c r="R41" s="3">
        <v>6804</v>
      </c>
      <c r="S41" s="3">
        <v>9907</v>
      </c>
      <c r="T41" s="3">
        <v>1712</v>
      </c>
      <c r="U41" s="3">
        <v>91131</v>
      </c>
      <c r="V41" s="3">
        <v>4996.5</v>
      </c>
      <c r="W41" s="3">
        <v>8665.1666666666661</v>
      </c>
      <c r="X41" s="3">
        <v>1526.8333333333333</v>
      </c>
      <c r="Y41" s="3">
        <v>15188.5</v>
      </c>
      <c r="Z41" s="16">
        <v>166750</v>
      </c>
      <c r="AA41" s="16">
        <v>65032.5</v>
      </c>
      <c r="AB41" s="15">
        <v>0.39</v>
      </c>
      <c r="AC41" s="19">
        <v>10.97870099088126</v>
      </c>
      <c r="AD41" s="19">
        <v>0</v>
      </c>
      <c r="AE41" s="19">
        <v>10.57598137020533</v>
      </c>
      <c r="AF41" s="19">
        <v>0</v>
      </c>
      <c r="AG41" s="19">
        <v>6.015403762558396</v>
      </c>
      <c r="AH41" s="19">
        <v>0</v>
      </c>
      <c r="AI41" s="19">
        <v>3.5451644382269718</v>
      </c>
      <c r="AJ41" s="19">
        <v>0</v>
      </c>
    </row>
    <row r="42" spans="1:36" x14ac:dyDescent="0.25">
      <c r="A42">
        <v>40</v>
      </c>
      <c r="B42" s="2" t="s">
        <v>11</v>
      </c>
      <c r="C42" s="3">
        <v>844</v>
      </c>
      <c r="D42" s="3">
        <v>190</v>
      </c>
      <c r="E42" s="3">
        <v>50</v>
      </c>
      <c r="F42" s="3">
        <v>384</v>
      </c>
      <c r="G42" s="3">
        <v>98</v>
      </c>
      <c r="H42" s="3"/>
      <c r="I42" s="3">
        <v>374</v>
      </c>
      <c r="J42" s="3">
        <v>147</v>
      </c>
      <c r="K42" s="3">
        <v>90</v>
      </c>
      <c r="L42" s="3">
        <v>493</v>
      </c>
      <c r="M42" s="3">
        <v>130</v>
      </c>
      <c r="N42" s="3">
        <v>52</v>
      </c>
      <c r="O42" s="3">
        <v>647</v>
      </c>
      <c r="P42" s="3">
        <v>99</v>
      </c>
      <c r="Q42" s="3">
        <v>29</v>
      </c>
      <c r="R42" s="3">
        <v>446</v>
      </c>
      <c r="S42" s="3">
        <v>164</v>
      </c>
      <c r="T42" s="3">
        <v>43</v>
      </c>
      <c r="U42" s="3">
        <v>4280</v>
      </c>
      <c r="V42" s="3">
        <v>531.33333333333337</v>
      </c>
      <c r="W42" s="3">
        <v>138</v>
      </c>
      <c r="X42" s="3">
        <v>44</v>
      </c>
      <c r="Y42" s="3">
        <v>713.33333333333337</v>
      </c>
      <c r="Z42" s="16">
        <v>17715</v>
      </c>
      <c r="AA42" s="16">
        <v>7263.7597999999998</v>
      </c>
      <c r="AB42" s="15">
        <v>0.41003442280553204</v>
      </c>
      <c r="AC42" s="19">
        <v>24.834112149532707</v>
      </c>
      <c r="AD42" s="19">
        <v>0</v>
      </c>
      <c r="AE42" s="19">
        <v>11.36815760764936</v>
      </c>
      <c r="AF42" s="19">
        <v>0</v>
      </c>
      <c r="AG42" s="19">
        <v>13.754223137874103</v>
      </c>
      <c r="AH42" s="19">
        <v>0</v>
      </c>
      <c r="AI42" s="19">
        <v>9.1734921026743379</v>
      </c>
      <c r="AJ42" s="19">
        <v>0</v>
      </c>
    </row>
    <row r="43" spans="1:36" x14ac:dyDescent="0.25">
      <c r="A43">
        <v>41</v>
      </c>
      <c r="B43" s="2" t="s">
        <v>23</v>
      </c>
      <c r="C43" s="3">
        <v>6600</v>
      </c>
      <c r="D43" s="3">
        <v>3079</v>
      </c>
      <c r="E43" s="3">
        <v>272</v>
      </c>
      <c r="F43" s="3">
        <v>6804</v>
      </c>
      <c r="G43" s="3">
        <v>3175</v>
      </c>
      <c r="H43" s="3">
        <v>230</v>
      </c>
      <c r="I43" s="3">
        <v>6476</v>
      </c>
      <c r="J43" s="3">
        <v>4114</v>
      </c>
      <c r="K43" s="3">
        <v>404</v>
      </c>
      <c r="L43" s="3">
        <v>6538</v>
      </c>
      <c r="M43" s="3">
        <v>3130</v>
      </c>
      <c r="N43" s="3">
        <v>212</v>
      </c>
      <c r="O43" s="3">
        <v>6776</v>
      </c>
      <c r="P43" s="3">
        <v>3158</v>
      </c>
      <c r="Q43" s="3">
        <v>187</v>
      </c>
      <c r="R43" s="3">
        <v>4719</v>
      </c>
      <c r="S43" s="3">
        <v>2599</v>
      </c>
      <c r="T43" s="3">
        <v>45</v>
      </c>
      <c r="U43" s="3">
        <v>58518</v>
      </c>
      <c r="V43" s="3">
        <v>6318.833333333333</v>
      </c>
      <c r="W43" s="3">
        <v>3209.1666666666665</v>
      </c>
      <c r="X43" s="3">
        <v>225</v>
      </c>
      <c r="Y43" s="3">
        <v>9753</v>
      </c>
      <c r="Z43" s="16">
        <v>58690</v>
      </c>
      <c r="AA43" s="16">
        <v>11116.557999999999</v>
      </c>
      <c r="AB43" s="15">
        <v>0.18941144999148066</v>
      </c>
      <c r="AC43" s="19">
        <v>6.0176355993027784</v>
      </c>
      <c r="AD43" s="19">
        <v>0</v>
      </c>
      <c r="AE43" s="19">
        <v>3.2187696665647492</v>
      </c>
      <c r="AF43" s="19">
        <v>9605.4429225404656</v>
      </c>
      <c r="AG43" s="19">
        <v>3.1399534778272384</v>
      </c>
      <c r="AH43" s="19">
        <v>10125.587296418249</v>
      </c>
      <c r="AI43" s="19">
        <v>2.0093804980157457</v>
      </c>
      <c r="AJ43" s="19">
        <v>15822.724007637229</v>
      </c>
    </row>
    <row r="44" spans="1:36" x14ac:dyDescent="0.25">
      <c r="A44">
        <v>42</v>
      </c>
      <c r="B44" s="2" t="s">
        <v>36</v>
      </c>
      <c r="C44" s="3">
        <v>18626</v>
      </c>
      <c r="D44" s="3">
        <v>14543</v>
      </c>
      <c r="E44" s="3">
        <v>3412</v>
      </c>
      <c r="F44" s="3">
        <v>15170</v>
      </c>
      <c r="G44" s="3">
        <v>17136</v>
      </c>
      <c r="H44" s="3">
        <v>4347</v>
      </c>
      <c r="I44" s="3">
        <v>16526</v>
      </c>
      <c r="J44" s="3">
        <v>22482</v>
      </c>
      <c r="K44" s="3">
        <v>4828</v>
      </c>
      <c r="L44" s="3">
        <v>16730</v>
      </c>
      <c r="M44" s="3">
        <v>21276</v>
      </c>
      <c r="N44" s="3">
        <v>4250</v>
      </c>
      <c r="O44" s="3">
        <v>28282</v>
      </c>
      <c r="P44" s="3">
        <v>28043</v>
      </c>
      <c r="Q44" s="3">
        <v>5554</v>
      </c>
      <c r="R44" s="3">
        <v>24162</v>
      </c>
      <c r="S44" s="3">
        <v>25310</v>
      </c>
      <c r="T44" s="3">
        <v>6377</v>
      </c>
      <c r="U44" s="3">
        <v>277054</v>
      </c>
      <c r="V44" s="3">
        <v>19916</v>
      </c>
      <c r="W44" s="3">
        <v>21465</v>
      </c>
      <c r="X44" s="3">
        <v>4794.666666666667</v>
      </c>
      <c r="Y44" s="3">
        <v>46175.666666666664</v>
      </c>
      <c r="Z44" s="16">
        <v>231881</v>
      </c>
      <c r="AA44" s="16">
        <v>134490.97999999998</v>
      </c>
      <c r="AB44" s="15">
        <v>0.57999999999999996</v>
      </c>
      <c r="AC44" s="19">
        <v>5.0217141784634043</v>
      </c>
      <c r="AD44" s="19">
        <v>26200.339999999993</v>
      </c>
      <c r="AE44" s="19">
        <v>3.7670375348331961</v>
      </c>
      <c r="AF44" s="19">
        <v>79721.347999999984</v>
      </c>
      <c r="AG44" s="19">
        <v>3.1251537097824316</v>
      </c>
      <c r="AH44" s="19">
        <v>123719.00099200002</v>
      </c>
      <c r="AI44" s="19">
        <v>1.9269109853524595</v>
      </c>
      <c r="AJ44" s="19">
        <v>200653.2205482253</v>
      </c>
    </row>
    <row r="45" spans="1:36" x14ac:dyDescent="0.25">
      <c r="A45">
        <v>43</v>
      </c>
      <c r="B45" s="2" t="s">
        <v>28</v>
      </c>
      <c r="C45" s="3">
        <v>14409</v>
      </c>
      <c r="D45" s="3">
        <v>8756</v>
      </c>
      <c r="E45" s="3">
        <v>501</v>
      </c>
      <c r="F45" s="3">
        <v>16216</v>
      </c>
      <c r="G45" s="3">
        <v>11672</v>
      </c>
      <c r="H45" s="3">
        <v>1025</v>
      </c>
      <c r="I45" s="3">
        <v>11689</v>
      </c>
      <c r="J45" s="3">
        <v>11107</v>
      </c>
      <c r="K45" s="3">
        <v>462</v>
      </c>
      <c r="L45" s="3">
        <v>6007</v>
      </c>
      <c r="M45" s="3">
        <v>5442</v>
      </c>
      <c r="N45" s="3">
        <v>273</v>
      </c>
      <c r="O45" s="3">
        <v>6158</v>
      </c>
      <c r="P45" s="3">
        <v>5236</v>
      </c>
      <c r="Q45" s="3">
        <v>190</v>
      </c>
      <c r="R45" s="3">
        <v>3357</v>
      </c>
      <c r="S45" s="3">
        <v>2714</v>
      </c>
      <c r="T45" s="3">
        <v>60</v>
      </c>
      <c r="U45" s="3">
        <v>105274</v>
      </c>
      <c r="V45" s="3">
        <v>9639.3333333333339</v>
      </c>
      <c r="W45" s="3">
        <v>7487.833333333333</v>
      </c>
      <c r="X45" s="3">
        <v>418.5</v>
      </c>
      <c r="Y45" s="3">
        <v>17545.666666666668</v>
      </c>
      <c r="Z45" s="16">
        <v>1212106</v>
      </c>
      <c r="AA45" s="16">
        <v>175634.1594</v>
      </c>
      <c r="AB45" s="15">
        <v>0.1449</v>
      </c>
      <c r="AC45" s="19">
        <v>69.082926458574761</v>
      </c>
      <c r="AD45" s="19">
        <v>0</v>
      </c>
      <c r="AE45" s="19">
        <v>43.459301700214397</v>
      </c>
      <c r="AF45" s="19">
        <v>0</v>
      </c>
      <c r="AG45" s="19">
        <v>21.994249091516142</v>
      </c>
      <c r="AH45" s="19">
        <v>0</v>
      </c>
      <c r="AI45" s="19">
        <v>12.927708503818284</v>
      </c>
      <c r="AJ45" s="19">
        <v>0</v>
      </c>
    </row>
    <row r="46" spans="1:36" x14ac:dyDescent="0.25">
      <c r="A46">
        <v>44</v>
      </c>
      <c r="B46" s="2" t="s">
        <v>29</v>
      </c>
      <c r="C46" s="3">
        <v>23772</v>
      </c>
      <c r="D46" s="3">
        <v>1840</v>
      </c>
      <c r="E46" s="3">
        <v>3782</v>
      </c>
      <c r="F46" s="3">
        <v>36340</v>
      </c>
      <c r="G46" s="3">
        <v>2404</v>
      </c>
      <c r="H46" s="3">
        <v>3536</v>
      </c>
      <c r="I46" s="3">
        <v>21907</v>
      </c>
      <c r="J46" s="3">
        <v>2359</v>
      </c>
      <c r="K46" s="3">
        <v>4418</v>
      </c>
      <c r="L46" s="3">
        <v>26480</v>
      </c>
      <c r="M46" s="3">
        <v>2685</v>
      </c>
      <c r="N46" s="3">
        <v>5690</v>
      </c>
      <c r="O46" s="3">
        <v>53100</v>
      </c>
      <c r="P46" s="3">
        <v>5121</v>
      </c>
      <c r="Q46" s="3">
        <v>7001</v>
      </c>
      <c r="R46" s="3">
        <v>35469</v>
      </c>
      <c r="S46" s="3">
        <v>2020</v>
      </c>
      <c r="T46" s="3">
        <v>9848</v>
      </c>
      <c r="U46" s="3">
        <v>247772</v>
      </c>
      <c r="V46" s="3">
        <v>32844.666666666664</v>
      </c>
      <c r="W46" s="3">
        <v>2738.1666666666665</v>
      </c>
      <c r="X46" s="3">
        <v>5712.5</v>
      </c>
      <c r="Y46" s="3">
        <v>41295.333333333336</v>
      </c>
      <c r="Z46" s="16">
        <v>880467</v>
      </c>
      <c r="AA46" s="16">
        <v>61280.503199999999</v>
      </c>
      <c r="AB46" s="15">
        <v>6.9599999999999995E-2</v>
      </c>
      <c r="AC46" s="19">
        <v>21.321222737032432</v>
      </c>
      <c r="AD46" s="19">
        <v>0</v>
      </c>
      <c r="AE46" s="19">
        <v>8.8649695226933609</v>
      </c>
      <c r="AF46" s="19">
        <v>0</v>
      </c>
      <c r="AG46" s="19">
        <v>15.392062141625102</v>
      </c>
      <c r="AH46" s="19">
        <v>0</v>
      </c>
      <c r="AI46" s="19">
        <v>11.301518178305836</v>
      </c>
      <c r="AJ46" s="19">
        <v>0</v>
      </c>
    </row>
    <row r="47" spans="1:36" x14ac:dyDescent="0.25">
      <c r="A47">
        <v>45</v>
      </c>
      <c r="B47" s="2" t="s">
        <v>44</v>
      </c>
      <c r="C47" s="3">
        <v>36929</v>
      </c>
      <c r="D47" s="3">
        <v>14435</v>
      </c>
      <c r="E47" s="3">
        <v>1510</v>
      </c>
      <c r="F47" s="3">
        <v>54214</v>
      </c>
      <c r="G47" s="3">
        <v>21228</v>
      </c>
      <c r="H47" s="3">
        <v>2021</v>
      </c>
      <c r="I47" s="3">
        <v>55094</v>
      </c>
      <c r="J47" s="3">
        <v>24124</v>
      </c>
      <c r="K47" s="3">
        <v>2090</v>
      </c>
      <c r="L47" s="3">
        <v>52671</v>
      </c>
      <c r="M47" s="3">
        <v>24977</v>
      </c>
      <c r="N47" s="3">
        <v>2463</v>
      </c>
      <c r="O47" s="3">
        <v>66446</v>
      </c>
      <c r="P47" s="3">
        <v>28858</v>
      </c>
      <c r="Q47" s="3">
        <v>2216</v>
      </c>
      <c r="R47" s="3">
        <v>29411</v>
      </c>
      <c r="S47" s="3">
        <v>14321</v>
      </c>
      <c r="T47" s="3">
        <v>1289</v>
      </c>
      <c r="U47" s="3">
        <v>434297</v>
      </c>
      <c r="V47" s="3">
        <v>49127.5</v>
      </c>
      <c r="W47" s="3">
        <v>21323.833333333332</v>
      </c>
      <c r="X47" s="3">
        <v>1931.5</v>
      </c>
      <c r="Y47" s="3">
        <v>72382.833333333328</v>
      </c>
      <c r="Z47" s="16">
        <v>40751</v>
      </c>
      <c r="AA47" s="16">
        <v>6316.4049999999997</v>
      </c>
      <c r="AB47" s="15">
        <v>0.155</v>
      </c>
      <c r="AC47" s="19">
        <v>0.56299260644213522</v>
      </c>
      <c r="AD47" s="19">
        <v>60999.63</v>
      </c>
      <c r="AE47" s="19">
        <v>0.28709032291585024</v>
      </c>
      <c r="AF47" s="19">
        <v>125692.32875</v>
      </c>
      <c r="AG47" s="19">
        <v>0.7829819447833547</v>
      </c>
      <c r="AH47" s="19">
        <v>42086.281999999992</v>
      </c>
      <c r="AI47" s="19">
        <v>0.74736082648926561</v>
      </c>
      <c r="AJ47" s="19">
        <v>44092.221268616355</v>
      </c>
    </row>
    <row r="48" spans="1:36" x14ac:dyDescent="0.25">
      <c r="A48">
        <v>46</v>
      </c>
      <c r="B48" s="2" t="s">
        <v>19</v>
      </c>
      <c r="C48" s="3">
        <v>1889</v>
      </c>
      <c r="D48" s="3">
        <v>82</v>
      </c>
      <c r="E48" s="3"/>
      <c r="F48" s="3">
        <v>1174</v>
      </c>
      <c r="G48" s="3">
        <v>18</v>
      </c>
      <c r="H48" s="3">
        <v>12</v>
      </c>
      <c r="I48" s="3">
        <v>818</v>
      </c>
      <c r="J48" s="3">
        <v>77</v>
      </c>
      <c r="K48" s="3">
        <v>3</v>
      </c>
      <c r="L48" s="3">
        <v>395</v>
      </c>
      <c r="M48" s="3">
        <v>8</v>
      </c>
      <c r="N48" s="3"/>
      <c r="O48" s="3">
        <v>309</v>
      </c>
      <c r="P48" s="3">
        <v>33</v>
      </c>
      <c r="Q48" s="3">
        <v>4</v>
      </c>
      <c r="R48" s="3">
        <v>186</v>
      </c>
      <c r="S48" s="3">
        <v>7</v>
      </c>
      <c r="T48" s="3">
        <v>3</v>
      </c>
      <c r="U48" s="3">
        <v>5018</v>
      </c>
      <c r="V48" s="3">
        <v>795.16666666666663</v>
      </c>
      <c r="W48" s="3">
        <v>37.5</v>
      </c>
      <c r="X48" s="3">
        <v>3.6666666666666665</v>
      </c>
      <c r="Y48" s="3">
        <v>836.33333333333337</v>
      </c>
      <c r="Z48" s="16">
        <v>2465</v>
      </c>
      <c r="AA48" s="16">
        <v>8045.8080000000009</v>
      </c>
      <c r="AB48" s="15">
        <v>3.2640194726166332</v>
      </c>
      <c r="AC48" s="19">
        <v>2.9473893981665999</v>
      </c>
      <c r="AD48" s="19">
        <v>8333.0417135902662</v>
      </c>
      <c r="AE48" s="19">
        <v>1.0859549097423886</v>
      </c>
      <c r="AF48" s="19">
        <v>36408.01560438134</v>
      </c>
      <c r="AG48" s="19">
        <v>0.75113758492171601</v>
      </c>
      <c r="AH48" s="19">
        <v>56223.17410003861</v>
      </c>
      <c r="AI48" s="19">
        <v>0.45688480020522215</v>
      </c>
      <c r="AJ48" s="19">
        <v>92433.233040728941</v>
      </c>
    </row>
    <row r="49" spans="1:36" x14ac:dyDescent="0.25">
      <c r="A49">
        <v>47</v>
      </c>
      <c r="B49" s="2" t="s">
        <v>13</v>
      </c>
      <c r="C49" s="3">
        <v>3</v>
      </c>
      <c r="D49" s="3">
        <v>1</v>
      </c>
      <c r="E49" s="3"/>
      <c r="F49" s="3">
        <v>2</v>
      </c>
      <c r="G49" s="3"/>
      <c r="H49" s="3"/>
      <c r="I49" s="3">
        <v>2</v>
      </c>
      <c r="J49" s="3">
        <v>1</v>
      </c>
      <c r="K49" s="3"/>
      <c r="L49" s="3">
        <v>5</v>
      </c>
      <c r="M49" s="3"/>
      <c r="N49" s="3"/>
      <c r="O49" s="3"/>
      <c r="P49" s="3"/>
      <c r="Q49" s="3"/>
      <c r="R49" s="3"/>
      <c r="S49" s="3"/>
      <c r="T49" s="3"/>
      <c r="U49" s="3">
        <v>14</v>
      </c>
      <c r="V49" s="3">
        <v>2</v>
      </c>
      <c r="W49" s="3">
        <v>0.33333333333333331</v>
      </c>
      <c r="X49" s="3">
        <v>0</v>
      </c>
      <c r="Y49" s="3">
        <v>2.3333333333333335</v>
      </c>
      <c r="Z49" s="16">
        <v>5</v>
      </c>
      <c r="AA49" s="16">
        <v>24.3</v>
      </c>
      <c r="AB49" s="15">
        <v>4.8600000000000003</v>
      </c>
      <c r="AC49" s="19">
        <v>2.1428571428571428</v>
      </c>
      <c r="AD49" s="19">
        <v>43.74</v>
      </c>
      <c r="AE49" s="19">
        <v>0.8771929824561403</v>
      </c>
      <c r="AF49" s="19">
        <v>141.91200000000001</v>
      </c>
      <c r="AG49" s="19">
        <v>1.3690066531532933E-2</v>
      </c>
      <c r="AH49" s="19">
        <v>10625.757811200001</v>
      </c>
      <c r="AI49" s="19">
        <v>7.4187015066931698E-3</v>
      </c>
      <c r="AJ49" s="19">
        <v>19608.193058049688</v>
      </c>
    </row>
    <row r="50" spans="1:36" x14ac:dyDescent="0.25">
      <c r="A50">
        <v>48</v>
      </c>
      <c r="B50" s="2" t="s">
        <v>14</v>
      </c>
      <c r="C50" s="3">
        <v>738</v>
      </c>
      <c r="D50" s="3">
        <v>166</v>
      </c>
      <c r="E50" s="3">
        <v>47</v>
      </c>
      <c r="F50" s="3">
        <v>662</v>
      </c>
      <c r="G50" s="3">
        <v>162</v>
      </c>
      <c r="H50" s="3">
        <v>60</v>
      </c>
      <c r="I50" s="3">
        <v>623</v>
      </c>
      <c r="J50" s="3">
        <v>165</v>
      </c>
      <c r="K50" s="3">
        <v>49</v>
      </c>
      <c r="L50" s="3">
        <v>475</v>
      </c>
      <c r="M50" s="3">
        <v>137</v>
      </c>
      <c r="N50" s="3">
        <v>45</v>
      </c>
      <c r="O50" s="3">
        <v>499</v>
      </c>
      <c r="P50" s="3">
        <v>120</v>
      </c>
      <c r="Q50" s="3">
        <v>32</v>
      </c>
      <c r="R50" s="3">
        <v>257</v>
      </c>
      <c r="S50" s="3">
        <v>56</v>
      </c>
      <c r="T50" s="3">
        <v>28</v>
      </c>
      <c r="U50" s="3">
        <v>4321</v>
      </c>
      <c r="V50" s="3">
        <v>542.33333333333337</v>
      </c>
      <c r="W50" s="3">
        <v>134.33333333333334</v>
      </c>
      <c r="X50" s="3">
        <v>43.5</v>
      </c>
      <c r="Y50" s="3">
        <v>720.16666666666663</v>
      </c>
      <c r="Z50" s="16">
        <v>2023</v>
      </c>
      <c r="AA50" s="16">
        <v>10049.07</v>
      </c>
      <c r="AB50" s="15">
        <v>4.9674097874443897</v>
      </c>
      <c r="AC50" s="19">
        <v>2.8090719740800743</v>
      </c>
      <c r="AD50" s="19">
        <v>11415.107691547206</v>
      </c>
      <c r="AE50" s="19">
        <v>1.2730075826699807</v>
      </c>
      <c r="AF50" s="19">
        <v>37314.685582303515</v>
      </c>
      <c r="AG50" s="19">
        <v>2.4603482189332895</v>
      </c>
      <c r="AH50" s="19">
        <v>14457.387881047951</v>
      </c>
      <c r="AI50" s="19">
        <v>1.9081968957356057</v>
      </c>
      <c r="AJ50" s="19">
        <v>18640.743312734408</v>
      </c>
    </row>
    <row r="51" spans="1:36" x14ac:dyDescent="0.25">
      <c r="A51">
        <v>49</v>
      </c>
      <c r="B51" s="2" t="s">
        <v>51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256</v>
      </c>
      <c r="P51" s="3">
        <v>13</v>
      </c>
      <c r="Q51" s="3">
        <v>2</v>
      </c>
      <c r="R51" s="3">
        <v>102</v>
      </c>
      <c r="S51" s="3">
        <v>36</v>
      </c>
      <c r="T51" s="3">
        <v>3</v>
      </c>
      <c r="U51" s="3">
        <v>412</v>
      </c>
      <c r="V51" s="3">
        <v>59.666666666666664</v>
      </c>
      <c r="W51" s="3">
        <v>8.1666666666666661</v>
      </c>
      <c r="X51" s="3">
        <v>0.83333333333333337</v>
      </c>
      <c r="Y51" s="3">
        <v>68.666666666666671</v>
      </c>
      <c r="Z51" s="16">
        <v>538</v>
      </c>
      <c r="AA51" s="16">
        <v>15064</v>
      </c>
      <c r="AB51" s="15">
        <v>28</v>
      </c>
      <c r="AC51" s="19">
        <v>7.8349514563106792</v>
      </c>
      <c r="AD51" s="19">
        <v>0</v>
      </c>
      <c r="AE51" s="19">
        <v>3.1483468253194187</v>
      </c>
      <c r="AF51" s="19">
        <v>13644.4</v>
      </c>
      <c r="AG51" s="19">
        <v>6.4466137304085249</v>
      </c>
      <c r="AH51" s="19">
        <v>0</v>
      </c>
      <c r="AI51" s="19">
        <v>5.1893201604766714</v>
      </c>
      <c r="AJ51" s="19">
        <v>0</v>
      </c>
    </row>
    <row r="52" spans="1:36" x14ac:dyDescent="0.25">
      <c r="A52">
        <v>50</v>
      </c>
      <c r="B52" s="2" t="s">
        <v>50</v>
      </c>
      <c r="C52" s="3">
        <v>124</v>
      </c>
      <c r="D52" s="3">
        <v>35</v>
      </c>
      <c r="E52" s="3">
        <v>9</v>
      </c>
      <c r="F52" s="3">
        <v>662</v>
      </c>
      <c r="G52" s="3">
        <v>156</v>
      </c>
      <c r="H52" s="3">
        <v>36</v>
      </c>
      <c r="I52" s="3">
        <v>764</v>
      </c>
      <c r="J52" s="3">
        <v>232</v>
      </c>
      <c r="K52" s="3">
        <v>65</v>
      </c>
      <c r="L52" s="3">
        <v>1034</v>
      </c>
      <c r="M52" s="3">
        <v>262</v>
      </c>
      <c r="N52" s="3">
        <v>66</v>
      </c>
      <c r="O52" s="3">
        <v>1556</v>
      </c>
      <c r="P52" s="3">
        <v>352</v>
      </c>
      <c r="Q52" s="3">
        <v>82</v>
      </c>
      <c r="R52" s="3">
        <v>622</v>
      </c>
      <c r="S52" s="3">
        <v>246</v>
      </c>
      <c r="T52" s="3">
        <v>51</v>
      </c>
      <c r="U52" s="3">
        <v>6354</v>
      </c>
      <c r="V52" s="3">
        <v>793.66666666666663</v>
      </c>
      <c r="W52" s="3">
        <v>213.83333333333334</v>
      </c>
      <c r="X52" s="3">
        <v>51.5</v>
      </c>
      <c r="Y52" s="3">
        <v>1059</v>
      </c>
      <c r="Z52" s="16">
        <v>3645</v>
      </c>
      <c r="AA52" s="16">
        <v>112991.355</v>
      </c>
      <c r="AB52" s="15">
        <v>30.998999999999999</v>
      </c>
      <c r="AC52" s="19">
        <v>3.441926345609065</v>
      </c>
      <c r="AD52" s="19">
        <v>83976.290999999997</v>
      </c>
      <c r="AE52" s="19">
        <v>1.575568955456137</v>
      </c>
      <c r="AF52" s="19">
        <v>317296.46429999993</v>
      </c>
      <c r="AG52" s="19">
        <v>2.6340384735825335</v>
      </c>
      <c r="AH52" s="19">
        <v>144388.38215999998</v>
      </c>
      <c r="AI52" s="19">
        <v>1.9332504401746946</v>
      </c>
      <c r="AJ52" s="19">
        <v>196728.03163226516</v>
      </c>
    </row>
    <row r="53" spans="1:36" x14ac:dyDescent="0.25">
      <c r="A53">
        <v>51</v>
      </c>
      <c r="B53" s="2" t="s">
        <v>87</v>
      </c>
      <c r="C53" s="3">
        <v>28</v>
      </c>
      <c r="D53" s="3">
        <v>5</v>
      </c>
      <c r="E53" s="3">
        <v>2</v>
      </c>
      <c r="F53" s="3">
        <v>3</v>
      </c>
      <c r="G53" s="3"/>
      <c r="H53" s="3">
        <v>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>
        <v>41</v>
      </c>
      <c r="V53" s="3">
        <v>5.166666666666667</v>
      </c>
      <c r="W53" s="3">
        <v>0.83333333333333337</v>
      </c>
      <c r="X53" s="3">
        <v>0.83333333333333337</v>
      </c>
      <c r="Y53" s="3">
        <v>6.833333333333333</v>
      </c>
      <c r="Z53" s="16">
        <v>84</v>
      </c>
      <c r="AA53" s="16">
        <v>13.02</v>
      </c>
      <c r="AB53" s="15">
        <v>0.155</v>
      </c>
      <c r="AC53" s="19">
        <v>12.292682926829269</v>
      </c>
      <c r="AD53" s="19">
        <v>0</v>
      </c>
      <c r="AE53" s="19">
        <v>5.3990358864488481</v>
      </c>
      <c r="AF53" s="19">
        <v>1.4492500000000008</v>
      </c>
      <c r="AG53" s="19">
        <v>6.3901553793666868E-2</v>
      </c>
      <c r="AH53" s="19">
        <v>1209.4854848000002</v>
      </c>
      <c r="AI53" s="19">
        <v>3.4603870994875059E-2</v>
      </c>
      <c r="AJ53" s="19">
        <v>2233.5073952001803</v>
      </c>
    </row>
    <row r="54" spans="1:36" x14ac:dyDescent="0.25">
      <c r="A54">
        <v>52</v>
      </c>
      <c r="B54" s="2" t="s">
        <v>8</v>
      </c>
      <c r="C54" s="3">
        <v>241429</v>
      </c>
      <c r="D54" s="3">
        <v>149064</v>
      </c>
      <c r="E54" s="3">
        <v>7531</v>
      </c>
      <c r="F54" s="3">
        <v>243579</v>
      </c>
      <c r="G54" s="3">
        <v>173626</v>
      </c>
      <c r="H54" s="3">
        <v>9705</v>
      </c>
      <c r="I54" s="3">
        <v>237114</v>
      </c>
      <c r="J54" s="3">
        <v>174717</v>
      </c>
      <c r="K54" s="3">
        <v>10155</v>
      </c>
      <c r="L54" s="3">
        <v>235285</v>
      </c>
      <c r="M54" s="3">
        <v>159632</v>
      </c>
      <c r="N54" s="3">
        <v>11007</v>
      </c>
      <c r="O54" s="3">
        <v>277079</v>
      </c>
      <c r="P54" s="3">
        <v>197971</v>
      </c>
      <c r="Q54" s="3">
        <v>10210</v>
      </c>
      <c r="R54" s="3">
        <v>239006</v>
      </c>
      <c r="S54" s="3">
        <v>176309</v>
      </c>
      <c r="T54" s="3">
        <v>9535</v>
      </c>
      <c r="U54" s="3">
        <v>2562954</v>
      </c>
      <c r="V54" s="3">
        <v>245582</v>
      </c>
      <c r="W54" s="3">
        <v>171886.5</v>
      </c>
      <c r="X54" s="3">
        <v>9690.5</v>
      </c>
      <c r="Y54" s="3">
        <v>427159</v>
      </c>
      <c r="Z54" s="16">
        <v>2357011</v>
      </c>
      <c r="AA54" s="16">
        <v>208838.13649999999</v>
      </c>
      <c r="AB54" s="15">
        <v>8.8602953698561443E-2</v>
      </c>
      <c r="AC54" s="19">
        <v>5.5178774180106238</v>
      </c>
      <c r="AD54" s="19">
        <v>18247.158093542836</v>
      </c>
      <c r="AE54" s="19">
        <v>3.3216088744181222</v>
      </c>
      <c r="AF54" s="19">
        <v>168397.37387281744</v>
      </c>
      <c r="AG54" s="19">
        <v>3.8762716621330848</v>
      </c>
      <c r="AH54" s="19">
        <v>114418.05610402072</v>
      </c>
      <c r="AI54" s="19">
        <v>2.5726820010488285</v>
      </c>
      <c r="AJ54" s="19">
        <v>172394.20508697035</v>
      </c>
    </row>
    <row r="55" spans="1:36" x14ac:dyDescent="0.25">
      <c r="A55">
        <v>53</v>
      </c>
      <c r="B55" s="2" t="s">
        <v>41</v>
      </c>
      <c r="C55" s="3">
        <v>54352</v>
      </c>
      <c r="D55" s="3">
        <v>29028</v>
      </c>
      <c r="E55" s="3">
        <v>2402</v>
      </c>
      <c r="F55" s="3">
        <v>77269</v>
      </c>
      <c r="G55" s="3">
        <v>41484</v>
      </c>
      <c r="H55" s="3">
        <v>3249</v>
      </c>
      <c r="I55" s="3">
        <v>91627</v>
      </c>
      <c r="J55" s="3">
        <v>54101</v>
      </c>
      <c r="K55" s="3">
        <v>3403</v>
      </c>
      <c r="L55" s="3">
        <v>92540</v>
      </c>
      <c r="M55" s="3">
        <v>53133</v>
      </c>
      <c r="N55" s="3">
        <v>3101</v>
      </c>
      <c r="O55" s="3">
        <v>97342</v>
      </c>
      <c r="P55" s="3">
        <v>55639</v>
      </c>
      <c r="Q55" s="3">
        <v>2871</v>
      </c>
      <c r="R55" s="3">
        <v>32851</v>
      </c>
      <c r="S55" s="3">
        <v>17492</v>
      </c>
      <c r="T55" s="3">
        <v>968</v>
      </c>
      <c r="U55" s="3">
        <v>712852</v>
      </c>
      <c r="V55" s="3">
        <v>74330.166666666672</v>
      </c>
      <c r="W55" s="3">
        <v>41812.833333333336</v>
      </c>
      <c r="X55" s="3">
        <v>2665.6666666666665</v>
      </c>
      <c r="Y55" s="3">
        <v>118808.66666666667</v>
      </c>
      <c r="Z55" s="16">
        <v>56918</v>
      </c>
      <c r="AA55" s="16">
        <v>5122.62</v>
      </c>
      <c r="AB55" s="15">
        <v>0.09</v>
      </c>
      <c r="AC55" s="19">
        <v>0.47907279491395127</v>
      </c>
      <c r="AD55" s="19">
        <v>59034.06</v>
      </c>
      <c r="AE55" s="19">
        <v>0.26534376538535304</v>
      </c>
      <c r="AF55" s="19">
        <v>110710.96650000001</v>
      </c>
      <c r="AG55" s="19">
        <v>0.66770864575435229</v>
      </c>
      <c r="AH55" s="19">
        <v>40909.014000000003</v>
      </c>
      <c r="AI55" s="19">
        <v>0.60217735176398379</v>
      </c>
      <c r="AJ55" s="19">
        <v>45360.892861662694</v>
      </c>
    </row>
    <row r="56" spans="1:36" x14ac:dyDescent="0.25">
      <c r="A56">
        <v>54</v>
      </c>
      <c r="B56" s="2" t="s">
        <v>15</v>
      </c>
      <c r="C56" s="3">
        <v>19426</v>
      </c>
      <c r="D56" s="3">
        <v>7240</v>
      </c>
      <c r="E56" s="3">
        <v>695</v>
      </c>
      <c r="F56" s="3">
        <v>21194</v>
      </c>
      <c r="G56" s="3">
        <v>6534</v>
      </c>
      <c r="H56" s="3">
        <v>583</v>
      </c>
      <c r="I56" s="3">
        <v>21047</v>
      </c>
      <c r="J56" s="3">
        <v>8024</v>
      </c>
      <c r="K56" s="3">
        <v>673</v>
      </c>
      <c r="L56" s="3">
        <v>20722</v>
      </c>
      <c r="M56" s="3">
        <v>7161</v>
      </c>
      <c r="N56" s="3">
        <v>357</v>
      </c>
      <c r="O56" s="3">
        <v>28999</v>
      </c>
      <c r="P56" s="3">
        <v>9644</v>
      </c>
      <c r="Q56" s="3">
        <v>879</v>
      </c>
      <c r="R56" s="3">
        <v>20359</v>
      </c>
      <c r="S56" s="3">
        <v>6657</v>
      </c>
      <c r="T56" s="3">
        <v>625</v>
      </c>
      <c r="U56" s="3">
        <v>180819</v>
      </c>
      <c r="V56" s="3">
        <v>21957.833333333332</v>
      </c>
      <c r="W56" s="3">
        <v>7543.333333333333</v>
      </c>
      <c r="X56" s="3">
        <v>635.33333333333337</v>
      </c>
      <c r="Y56" s="3">
        <v>30136.5</v>
      </c>
      <c r="Z56" s="16">
        <v>802541</v>
      </c>
      <c r="AA56" s="16">
        <v>49356.271500000003</v>
      </c>
      <c r="AB56" s="15">
        <v>6.1500000000000006E-2</v>
      </c>
      <c r="AC56" s="19">
        <v>26.630199260033514</v>
      </c>
      <c r="AD56" s="19">
        <v>0</v>
      </c>
      <c r="AE56" s="19">
        <v>12.695388592846731</v>
      </c>
      <c r="AF56" s="19">
        <v>0</v>
      </c>
      <c r="AG56" s="19">
        <v>14.762516520052253</v>
      </c>
      <c r="AH56" s="19">
        <v>0</v>
      </c>
      <c r="AI56" s="19">
        <v>9.7980564440219791</v>
      </c>
      <c r="AJ56" s="19">
        <v>0</v>
      </c>
    </row>
    <row r="57" spans="1:36" s="7" customFormat="1" x14ac:dyDescent="0.25">
      <c r="A57" s="7">
        <v>55</v>
      </c>
      <c r="B57" s="6" t="s">
        <v>56</v>
      </c>
      <c r="C57" s="4">
        <v>1543080</v>
      </c>
      <c r="D57" s="4">
        <v>804676</v>
      </c>
      <c r="E57" s="4">
        <v>56986</v>
      </c>
      <c r="F57" s="4">
        <v>1587115</v>
      </c>
      <c r="G57" s="4">
        <v>879385</v>
      </c>
      <c r="H57" s="4">
        <v>65772</v>
      </c>
      <c r="I57" s="4">
        <v>1596652</v>
      </c>
      <c r="J57" s="4">
        <v>973960</v>
      </c>
      <c r="K57" s="4">
        <v>72254</v>
      </c>
      <c r="L57" s="4">
        <v>1457513</v>
      </c>
      <c r="M57" s="4">
        <v>838150</v>
      </c>
      <c r="N57" s="4">
        <v>69472</v>
      </c>
      <c r="O57" s="4">
        <v>1829063</v>
      </c>
      <c r="P57" s="4">
        <v>983759</v>
      </c>
      <c r="Q57" s="4">
        <v>86257</v>
      </c>
      <c r="R57" s="4">
        <v>1632007</v>
      </c>
      <c r="S57" s="4">
        <v>955344</v>
      </c>
      <c r="T57" s="4">
        <v>84327</v>
      </c>
      <c r="U57" s="4">
        <v>15515772</v>
      </c>
      <c r="V57" s="4">
        <v>1607571.6666666667</v>
      </c>
      <c r="W57" s="4">
        <v>905879</v>
      </c>
      <c r="X57" s="4">
        <v>72511.333333333328</v>
      </c>
      <c r="Y57" s="4">
        <v>2585962</v>
      </c>
      <c r="Z57" s="17">
        <v>40599436</v>
      </c>
      <c r="AA57" s="17">
        <v>5183977.0577525459</v>
      </c>
      <c r="AB57" s="6"/>
      <c r="AC57" s="24">
        <v>15.69993526587011</v>
      </c>
      <c r="AD57" s="24">
        <v>2388040.8819321366</v>
      </c>
      <c r="AE57" s="24"/>
      <c r="AF57" s="24">
        <v>5171935.0204975568</v>
      </c>
      <c r="AG57" s="24"/>
      <c r="AH57" s="24">
        <v>4014252.3079184308</v>
      </c>
      <c r="AI57" s="24"/>
      <c r="AJ57" s="24">
        <v>6116406.596379824</v>
      </c>
    </row>
  </sheetData>
  <autoFilter ref="A2:AJ2">
    <sortState ref="A4:AL57">
      <sortCondition ref="A2"/>
    </sortState>
  </autoFilter>
  <mergeCells count="15">
    <mergeCell ref="AI1:AJ1"/>
    <mergeCell ref="A1:A2"/>
    <mergeCell ref="Z1:AB1"/>
    <mergeCell ref="R1:T1"/>
    <mergeCell ref="U1:U2"/>
    <mergeCell ref="V1:Y1"/>
    <mergeCell ref="AC1:AD1"/>
    <mergeCell ref="AE1:AF1"/>
    <mergeCell ref="AG1:AH1"/>
    <mergeCell ref="B1:B2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H29" sqref="H29"/>
    </sheetView>
  </sheetViews>
  <sheetFormatPr defaultRowHeight="15" x14ac:dyDescent="0.25"/>
  <cols>
    <col min="1" max="1" width="40.42578125" customWidth="1"/>
    <col min="2" max="3" width="16.5703125" customWidth="1"/>
    <col min="4" max="4" width="14.140625" customWidth="1"/>
  </cols>
  <sheetData>
    <row r="1" spans="1:4" s="1" customFormat="1" ht="38.25" x14ac:dyDescent="0.2">
      <c r="A1" s="12" t="s">
        <v>88</v>
      </c>
      <c r="B1" s="13" t="s">
        <v>0</v>
      </c>
      <c r="C1" s="13" t="s">
        <v>89</v>
      </c>
      <c r="D1" s="18" t="s">
        <v>90</v>
      </c>
    </row>
    <row r="2" spans="1:4" x14ac:dyDescent="0.25">
      <c r="A2" s="14" t="s">
        <v>18</v>
      </c>
      <c r="B2" s="16">
        <v>2408</v>
      </c>
      <c r="C2" s="16">
        <v>110.5552</v>
      </c>
      <c r="D2" s="15">
        <f>C2/B2</f>
        <v>4.5911627906976747E-2</v>
      </c>
    </row>
    <row r="3" spans="1:4" x14ac:dyDescent="0.25">
      <c r="A3" s="14" t="s">
        <v>12</v>
      </c>
      <c r="B3" s="16">
        <v>18274</v>
      </c>
      <c r="C3" s="16">
        <v>40385.54</v>
      </c>
      <c r="D3" s="15">
        <f t="shared" ref="D3:D55" si="0">C3/B3</f>
        <v>2.21</v>
      </c>
    </row>
    <row r="4" spans="1:4" x14ac:dyDescent="0.25">
      <c r="A4" s="14" t="s">
        <v>7</v>
      </c>
      <c r="B4" s="16">
        <v>137568</v>
      </c>
      <c r="C4" s="16">
        <v>14979.1547658</v>
      </c>
      <c r="D4" s="15">
        <f t="shared" si="0"/>
        <v>0.10888545857903001</v>
      </c>
    </row>
    <row r="5" spans="1:4" x14ac:dyDescent="0.25">
      <c r="A5" s="14" t="s">
        <v>16</v>
      </c>
      <c r="B5" s="16">
        <v>1004833</v>
      </c>
      <c r="C5" s="16">
        <v>41198.152999999998</v>
      </c>
      <c r="D5" s="15">
        <f t="shared" si="0"/>
        <v>4.1000000000000002E-2</v>
      </c>
    </row>
    <row r="6" spans="1:4" x14ac:dyDescent="0.25">
      <c r="A6" s="14" t="s">
        <v>46</v>
      </c>
      <c r="B6" s="16">
        <v>684064</v>
      </c>
      <c r="C6" s="16">
        <v>216164.22400000002</v>
      </c>
      <c r="D6" s="15">
        <f t="shared" si="0"/>
        <v>0.316</v>
      </c>
    </row>
    <row r="7" spans="1:4" x14ac:dyDescent="0.25">
      <c r="A7" s="14" t="s">
        <v>43</v>
      </c>
      <c r="B7" s="16">
        <v>742472</v>
      </c>
      <c r="C7" s="16">
        <v>282139.36</v>
      </c>
      <c r="D7" s="15">
        <f t="shared" si="0"/>
        <v>0.38</v>
      </c>
    </row>
    <row r="8" spans="1:4" x14ac:dyDescent="0.25">
      <c r="A8" s="14" t="s">
        <v>48</v>
      </c>
      <c r="B8" s="16">
        <v>418988</v>
      </c>
      <c r="C8" s="16">
        <v>46884.7572</v>
      </c>
      <c r="D8" s="15">
        <f t="shared" si="0"/>
        <v>0.1119</v>
      </c>
    </row>
    <row r="9" spans="1:4" x14ac:dyDescent="0.25">
      <c r="A9" s="14" t="s">
        <v>39</v>
      </c>
      <c r="B9" s="16">
        <v>1547792</v>
      </c>
      <c r="C9" s="16">
        <v>162518.16</v>
      </c>
      <c r="D9" s="15">
        <f t="shared" si="0"/>
        <v>0.105</v>
      </c>
    </row>
    <row r="10" spans="1:4" x14ac:dyDescent="0.25">
      <c r="A10" s="14" t="s">
        <v>40</v>
      </c>
      <c r="B10" s="16">
        <v>363258</v>
      </c>
      <c r="C10" s="16">
        <v>85002.372000000003</v>
      </c>
      <c r="D10" s="15">
        <f t="shared" si="0"/>
        <v>0.23400000000000001</v>
      </c>
    </row>
    <row r="11" spans="1:4" x14ac:dyDescent="0.25">
      <c r="A11" s="14" t="s">
        <v>54</v>
      </c>
      <c r="B11" s="16">
        <v>9636</v>
      </c>
      <c r="C11" s="16">
        <v>17055.72</v>
      </c>
      <c r="D11" s="15">
        <f t="shared" si="0"/>
        <v>1.77</v>
      </c>
    </row>
    <row r="12" spans="1:4" x14ac:dyDescent="0.25">
      <c r="A12" s="14" t="s">
        <v>22</v>
      </c>
      <c r="B12" s="16">
        <v>1990</v>
      </c>
      <c r="C12" s="16">
        <v>155028</v>
      </c>
      <c r="D12" s="15">
        <f t="shared" si="0"/>
        <v>77.903517587939703</v>
      </c>
    </row>
    <row r="13" spans="1:4" x14ac:dyDescent="0.25">
      <c r="A13" s="14" t="s">
        <v>53</v>
      </c>
      <c r="B13" s="16">
        <v>184093</v>
      </c>
      <c r="C13" s="16">
        <v>19145.671999999999</v>
      </c>
      <c r="D13" s="15">
        <f t="shared" si="0"/>
        <v>0.104</v>
      </c>
    </row>
    <row r="14" spans="1:4" x14ac:dyDescent="0.25">
      <c r="A14" s="14" t="s">
        <v>45</v>
      </c>
      <c r="B14" s="16">
        <v>517589</v>
      </c>
      <c r="C14" s="16">
        <v>77120.760999999999</v>
      </c>
      <c r="D14" s="15">
        <f t="shared" si="0"/>
        <v>0.14899999999999999</v>
      </c>
    </row>
    <row r="15" spans="1:4" x14ac:dyDescent="0.25">
      <c r="A15" s="14" t="s">
        <v>32</v>
      </c>
      <c r="B15" s="16">
        <v>226819</v>
      </c>
      <c r="C15" s="16">
        <v>44927.057747309998</v>
      </c>
      <c r="D15" s="15">
        <f t="shared" si="0"/>
        <v>0.19807448999999999</v>
      </c>
    </row>
    <row r="16" spans="1:4" x14ac:dyDescent="0.25">
      <c r="A16" s="14" t="s">
        <v>33</v>
      </c>
      <c r="B16" s="16">
        <v>1150738</v>
      </c>
      <c r="C16" s="16">
        <v>317739.99691798998</v>
      </c>
      <c r="D16" s="15">
        <f t="shared" si="0"/>
        <v>0.27611845347767255</v>
      </c>
    </row>
    <row r="17" spans="1:4" x14ac:dyDescent="0.25">
      <c r="A17" s="14" t="s">
        <v>20</v>
      </c>
      <c r="B17" s="16">
        <v>924</v>
      </c>
      <c r="C17" s="16">
        <v>227.76000000000002</v>
      </c>
      <c r="D17" s="15">
        <f t="shared" si="0"/>
        <v>0.24649350649350651</v>
      </c>
    </row>
    <row r="18" spans="1:4" x14ac:dyDescent="0.25">
      <c r="A18" s="14" t="s">
        <v>9</v>
      </c>
      <c r="B18" s="16">
        <v>204726</v>
      </c>
      <c r="C18" s="16">
        <v>7387.3125999999993</v>
      </c>
      <c r="D18" s="15">
        <f t="shared" si="0"/>
        <v>3.6083900432773555E-2</v>
      </c>
    </row>
    <row r="19" spans="1:4" x14ac:dyDescent="0.25">
      <c r="A19" s="14" t="s">
        <v>49</v>
      </c>
      <c r="B19" s="16">
        <v>2224</v>
      </c>
      <c r="C19" s="16">
        <v>57643.680000000008</v>
      </c>
      <c r="D19" s="15">
        <f t="shared" si="0"/>
        <v>25.918920863309356</v>
      </c>
    </row>
    <row r="20" spans="1:4" x14ac:dyDescent="0.25">
      <c r="A20" s="14" t="s">
        <v>6</v>
      </c>
      <c r="B20" s="16">
        <v>199145</v>
      </c>
      <c r="C20" s="16">
        <v>17865.960999999999</v>
      </c>
      <c r="D20" s="15">
        <f t="shared" si="0"/>
        <v>8.9713329483542145E-2</v>
      </c>
    </row>
    <row r="21" spans="1:4" x14ac:dyDescent="0.25">
      <c r="A21" s="14" t="s">
        <v>42</v>
      </c>
      <c r="B21" s="16">
        <v>1418125</v>
      </c>
      <c r="C21" s="16">
        <v>85087.5</v>
      </c>
      <c r="D21" s="15">
        <f t="shared" si="0"/>
        <v>0.06</v>
      </c>
    </row>
    <row r="22" spans="1:4" x14ac:dyDescent="0.25">
      <c r="A22" s="14" t="s">
        <v>1</v>
      </c>
      <c r="B22" s="16">
        <v>2386</v>
      </c>
      <c r="C22" s="16">
        <v>139.58100000000002</v>
      </c>
      <c r="D22" s="15">
        <f t="shared" si="0"/>
        <v>5.850000000000001E-2</v>
      </c>
    </row>
    <row r="23" spans="1:4" x14ac:dyDescent="0.25">
      <c r="A23" s="14" t="s">
        <v>2</v>
      </c>
      <c r="B23" s="16">
        <v>904804</v>
      </c>
      <c r="C23" s="16">
        <v>61950.442800000004</v>
      </c>
      <c r="D23" s="15">
        <f t="shared" si="0"/>
        <v>6.8468356461730939E-2</v>
      </c>
    </row>
    <row r="24" spans="1:4" x14ac:dyDescent="0.25">
      <c r="A24" s="14" t="s">
        <v>26</v>
      </c>
      <c r="B24" s="16">
        <v>327550</v>
      </c>
      <c r="C24" s="16">
        <v>29008.44</v>
      </c>
      <c r="D24" s="15">
        <f t="shared" si="0"/>
        <v>8.8561868417035561E-2</v>
      </c>
    </row>
    <row r="25" spans="1:4" x14ac:dyDescent="0.25">
      <c r="A25" s="14" t="s">
        <v>4</v>
      </c>
      <c r="B25" s="16">
        <v>1568981</v>
      </c>
      <c r="C25" s="16">
        <v>103552.746</v>
      </c>
      <c r="D25" s="15">
        <f t="shared" si="0"/>
        <v>6.6000000000000003E-2</v>
      </c>
    </row>
    <row r="26" spans="1:4" x14ac:dyDescent="0.25">
      <c r="A26" s="14" t="s">
        <v>10</v>
      </c>
      <c r="B26" s="16">
        <v>576507</v>
      </c>
      <c r="C26" s="16">
        <v>69469.093500000003</v>
      </c>
      <c r="D26" s="15">
        <f t="shared" si="0"/>
        <v>0.12050000000000001</v>
      </c>
    </row>
    <row r="27" spans="1:4" x14ac:dyDescent="0.25">
      <c r="A27" s="14" t="s">
        <v>17</v>
      </c>
      <c r="B27" s="16">
        <v>1710</v>
      </c>
      <c r="C27" s="16">
        <v>380.32749999999999</v>
      </c>
      <c r="D27" s="15">
        <f t="shared" si="0"/>
        <v>0.22241374269005848</v>
      </c>
    </row>
    <row r="28" spans="1:4" x14ac:dyDescent="0.25">
      <c r="A28" s="14" t="s">
        <v>21</v>
      </c>
      <c r="B28" s="16">
        <v>58608</v>
      </c>
      <c r="C28" s="16">
        <v>10355.514800000001</v>
      </c>
      <c r="D28" s="15">
        <f t="shared" si="0"/>
        <v>0.17669114796614799</v>
      </c>
    </row>
    <row r="29" spans="1:4" x14ac:dyDescent="0.25">
      <c r="A29" s="14" t="s">
        <v>30</v>
      </c>
      <c r="B29" s="16">
        <v>4599043</v>
      </c>
      <c r="C29" s="16">
        <v>367923.44</v>
      </c>
      <c r="D29" s="15">
        <f t="shared" si="0"/>
        <v>0.08</v>
      </c>
    </row>
    <row r="30" spans="1:4" x14ac:dyDescent="0.25">
      <c r="A30" s="14" t="s">
        <v>38</v>
      </c>
      <c r="B30" s="16">
        <v>20022196</v>
      </c>
      <c r="C30" s="16">
        <v>1443600.3315999999</v>
      </c>
      <c r="D30" s="15">
        <f t="shared" si="0"/>
        <v>7.2099999999999997E-2</v>
      </c>
    </row>
    <row r="31" spans="1:4" x14ac:dyDescent="0.25">
      <c r="A31" s="14" t="s">
        <v>52</v>
      </c>
      <c r="B31" s="16">
        <v>157348</v>
      </c>
      <c r="C31" s="16">
        <v>25175.68</v>
      </c>
      <c r="D31" s="15">
        <f t="shared" si="0"/>
        <v>0.16</v>
      </c>
    </row>
    <row r="32" spans="1:4" x14ac:dyDescent="0.25">
      <c r="A32" s="14" t="s">
        <v>5</v>
      </c>
      <c r="B32" s="16">
        <v>456523</v>
      </c>
      <c r="C32" s="16">
        <v>59527.002241150003</v>
      </c>
      <c r="D32" s="15">
        <f t="shared" si="0"/>
        <v>0.1303921209690421</v>
      </c>
    </row>
    <row r="33" spans="1:4" x14ac:dyDescent="0.25">
      <c r="A33" s="14" t="s">
        <v>25</v>
      </c>
      <c r="B33" s="16">
        <v>152332</v>
      </c>
      <c r="C33" s="16">
        <v>56362.84</v>
      </c>
      <c r="D33" s="15">
        <f t="shared" si="0"/>
        <v>0.37</v>
      </c>
    </row>
    <row r="34" spans="1:4" x14ac:dyDescent="0.25">
      <c r="A34" s="14" t="s">
        <v>34</v>
      </c>
      <c r="B34" s="16">
        <v>445983</v>
      </c>
      <c r="C34" s="16">
        <v>488039.19690000004</v>
      </c>
      <c r="D34" s="15">
        <f t="shared" si="0"/>
        <v>1.0943000000000001</v>
      </c>
    </row>
    <row r="35" spans="1:4" x14ac:dyDescent="0.25">
      <c r="A35" s="14" t="s">
        <v>31</v>
      </c>
      <c r="B35" s="16">
        <v>1813689</v>
      </c>
      <c r="C35" s="16">
        <v>1275023.3669999999</v>
      </c>
      <c r="D35" s="15">
        <f t="shared" si="0"/>
        <v>0.70299999999999996</v>
      </c>
    </row>
    <row r="36" spans="1:4" x14ac:dyDescent="0.25">
      <c r="A36" s="14" t="s">
        <v>3</v>
      </c>
      <c r="B36" s="16">
        <v>279</v>
      </c>
      <c r="C36" s="16">
        <v>33.771111396000002</v>
      </c>
      <c r="D36" s="15">
        <f t="shared" si="0"/>
        <v>0.12104341002150538</v>
      </c>
    </row>
    <row r="37" spans="1:4" x14ac:dyDescent="0.25">
      <c r="A37" s="14" t="s">
        <v>24</v>
      </c>
      <c r="B37" s="16">
        <v>1769</v>
      </c>
      <c r="C37" s="16">
        <v>176.9</v>
      </c>
      <c r="D37" s="15">
        <f t="shared" si="0"/>
        <v>0.1</v>
      </c>
    </row>
    <row r="38" spans="1:4" x14ac:dyDescent="0.25">
      <c r="A38" s="14" t="s">
        <v>27</v>
      </c>
      <c r="B38" s="16">
        <v>1679623</v>
      </c>
      <c r="C38" s="16">
        <v>116019.84250000001</v>
      </c>
      <c r="D38" s="15">
        <f t="shared" si="0"/>
        <v>6.9074930802924234E-2</v>
      </c>
    </row>
    <row r="39" spans="1:4" x14ac:dyDescent="0.25">
      <c r="A39" s="14" t="s">
        <v>35</v>
      </c>
      <c r="B39" s="16">
        <v>578390</v>
      </c>
      <c r="C39" s="16">
        <v>121511.59439999999</v>
      </c>
      <c r="D39" s="15">
        <f t="shared" si="0"/>
        <v>0.21008591849789932</v>
      </c>
    </row>
    <row r="40" spans="1:4" x14ac:dyDescent="0.25">
      <c r="A40" s="14" t="s">
        <v>37</v>
      </c>
      <c r="B40" s="16">
        <v>166750</v>
      </c>
      <c r="C40" s="16">
        <v>65032.5</v>
      </c>
      <c r="D40" s="15">
        <f t="shared" si="0"/>
        <v>0.39</v>
      </c>
    </row>
    <row r="41" spans="1:4" x14ac:dyDescent="0.25">
      <c r="A41" s="14" t="s">
        <v>11</v>
      </c>
      <c r="B41" s="16">
        <v>17715</v>
      </c>
      <c r="C41" s="16">
        <v>7263.7597999999998</v>
      </c>
      <c r="D41" s="15">
        <f t="shared" si="0"/>
        <v>0.41003442280553204</v>
      </c>
    </row>
    <row r="42" spans="1:4" x14ac:dyDescent="0.25">
      <c r="A42" s="14" t="s">
        <v>23</v>
      </c>
      <c r="B42" s="16">
        <v>58690</v>
      </c>
      <c r="C42" s="16">
        <v>11116.557999999999</v>
      </c>
      <c r="D42" s="15">
        <f t="shared" si="0"/>
        <v>0.18941144999148066</v>
      </c>
    </row>
    <row r="43" spans="1:4" x14ac:dyDescent="0.25">
      <c r="A43" s="14" t="s">
        <v>36</v>
      </c>
      <c r="B43" s="16">
        <v>231881</v>
      </c>
      <c r="C43" s="16">
        <v>134490.97999999998</v>
      </c>
      <c r="D43" s="15">
        <f t="shared" si="0"/>
        <v>0.57999999999999996</v>
      </c>
    </row>
    <row r="44" spans="1:4" x14ac:dyDescent="0.25">
      <c r="A44" s="14" t="s">
        <v>28</v>
      </c>
      <c r="B44" s="16">
        <v>1212106</v>
      </c>
      <c r="C44" s="16">
        <v>175634.1594</v>
      </c>
      <c r="D44" s="15">
        <f t="shared" si="0"/>
        <v>0.1449</v>
      </c>
    </row>
    <row r="45" spans="1:4" x14ac:dyDescent="0.25">
      <c r="A45" s="14" t="s">
        <v>29</v>
      </c>
      <c r="B45" s="16">
        <v>880467</v>
      </c>
      <c r="C45" s="16">
        <v>61280.503199999999</v>
      </c>
      <c r="D45" s="15">
        <f t="shared" si="0"/>
        <v>6.9599999999999995E-2</v>
      </c>
    </row>
    <row r="46" spans="1:4" x14ac:dyDescent="0.25">
      <c r="A46" s="14" t="s">
        <v>44</v>
      </c>
      <c r="B46" s="16">
        <v>40751</v>
      </c>
      <c r="C46" s="16">
        <v>6316.4049999999997</v>
      </c>
      <c r="D46" s="15">
        <f t="shared" si="0"/>
        <v>0.155</v>
      </c>
    </row>
    <row r="47" spans="1:4" x14ac:dyDescent="0.25">
      <c r="A47" s="14" t="s">
        <v>47</v>
      </c>
      <c r="B47" s="16">
        <v>84</v>
      </c>
      <c r="C47" s="16">
        <v>13.02</v>
      </c>
      <c r="D47" s="15">
        <f t="shared" si="0"/>
        <v>0.155</v>
      </c>
    </row>
    <row r="48" spans="1:4" x14ac:dyDescent="0.25">
      <c r="A48" s="14" t="s">
        <v>19</v>
      </c>
      <c r="B48" s="16">
        <v>2465</v>
      </c>
      <c r="C48" s="16">
        <v>8045.8080000000009</v>
      </c>
      <c r="D48" s="15">
        <f t="shared" si="0"/>
        <v>3.2640194726166332</v>
      </c>
    </row>
    <row r="49" spans="1:4" x14ac:dyDescent="0.25">
      <c r="A49" s="14" t="s">
        <v>13</v>
      </c>
      <c r="B49" s="16">
        <v>5</v>
      </c>
      <c r="C49" s="16">
        <v>24.3</v>
      </c>
      <c r="D49" s="15">
        <f t="shared" si="0"/>
        <v>4.8600000000000003</v>
      </c>
    </row>
    <row r="50" spans="1:4" x14ac:dyDescent="0.25">
      <c r="A50" s="14" t="s">
        <v>14</v>
      </c>
      <c r="B50" s="16">
        <v>2023</v>
      </c>
      <c r="C50" s="16">
        <v>10049.07</v>
      </c>
      <c r="D50" s="15">
        <f t="shared" si="0"/>
        <v>4.9674097874443897</v>
      </c>
    </row>
    <row r="51" spans="1:4" x14ac:dyDescent="0.25">
      <c r="A51" s="14" t="s">
        <v>51</v>
      </c>
      <c r="B51" s="16">
        <v>538</v>
      </c>
      <c r="C51" s="16">
        <v>15064</v>
      </c>
      <c r="D51" s="15">
        <f t="shared" si="0"/>
        <v>28</v>
      </c>
    </row>
    <row r="52" spans="1:4" x14ac:dyDescent="0.25">
      <c r="A52" s="14" t="s">
        <v>50</v>
      </c>
      <c r="B52" s="16">
        <v>3645</v>
      </c>
      <c r="C52" s="16">
        <v>112991.355</v>
      </c>
      <c r="D52" s="15">
        <f t="shared" si="0"/>
        <v>30.998999999999999</v>
      </c>
    </row>
    <row r="53" spans="1:4" x14ac:dyDescent="0.25">
      <c r="A53" s="14" t="s">
        <v>8</v>
      </c>
      <c r="B53" s="16">
        <v>2357011</v>
      </c>
      <c r="C53" s="16">
        <v>208838.13649999999</v>
      </c>
      <c r="D53" s="15">
        <f t="shared" si="0"/>
        <v>8.8602953698561443E-2</v>
      </c>
    </row>
    <row r="54" spans="1:4" x14ac:dyDescent="0.25">
      <c r="A54" s="14" t="s">
        <v>41</v>
      </c>
      <c r="B54" s="16">
        <v>56918</v>
      </c>
      <c r="C54" s="16">
        <v>5122.62</v>
      </c>
      <c r="D54" s="15">
        <f t="shared" si="0"/>
        <v>0.09</v>
      </c>
    </row>
    <row r="55" spans="1:4" x14ac:dyDescent="0.25">
      <c r="A55" s="14" t="s">
        <v>15</v>
      </c>
      <c r="B55" s="16">
        <v>802541</v>
      </c>
      <c r="C55" s="16">
        <v>49356.271500000003</v>
      </c>
      <c r="D55" s="15">
        <f t="shared" si="0"/>
        <v>6.1500000000000006E-2</v>
      </c>
    </row>
    <row r="56" spans="1:4" x14ac:dyDescent="0.25">
      <c r="A56" s="6" t="s">
        <v>56</v>
      </c>
      <c r="B56" s="17">
        <f>SUM(B2:B55)</f>
        <v>48016977</v>
      </c>
      <c r="C56" s="17">
        <f>SUM(C2:C55)</f>
        <v>6787501.2551836465</v>
      </c>
      <c r="D56" s="6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D28" sqref="D28"/>
    </sheetView>
  </sheetViews>
  <sheetFormatPr defaultRowHeight="15" x14ac:dyDescent="0.25"/>
  <cols>
    <col min="1" max="1" width="19" customWidth="1"/>
    <col min="2" max="2" width="18.140625" customWidth="1"/>
    <col min="3" max="3" width="15.5703125" customWidth="1"/>
    <col min="4" max="4" width="14.7109375" customWidth="1"/>
    <col min="5" max="5" width="13.85546875" customWidth="1"/>
    <col min="6" max="14" width="9.28515625" bestFit="1" customWidth="1"/>
    <col min="15" max="24" width="9.5703125" bestFit="1" customWidth="1"/>
    <col min="25" max="25" width="10.5703125" bestFit="1" customWidth="1"/>
  </cols>
  <sheetData>
    <row r="1" spans="1:5" x14ac:dyDescent="0.25">
      <c r="B1" s="7"/>
    </row>
    <row r="2" spans="1:5" s="21" customFormat="1" ht="22.5" customHeight="1" x14ac:dyDescent="0.25">
      <c r="B2" s="22" t="s">
        <v>94</v>
      </c>
    </row>
    <row r="3" spans="1:5" x14ac:dyDescent="0.25">
      <c r="A3" s="5" t="s">
        <v>57</v>
      </c>
      <c r="B3" s="2" t="s">
        <v>85</v>
      </c>
      <c r="C3" s="2" t="s">
        <v>83</v>
      </c>
      <c r="D3" s="2" t="s">
        <v>84</v>
      </c>
      <c r="E3" s="6" t="s">
        <v>56</v>
      </c>
    </row>
    <row r="4" spans="1:5" x14ac:dyDescent="0.25">
      <c r="A4" s="8" t="s">
        <v>58</v>
      </c>
      <c r="B4" s="3">
        <v>6092</v>
      </c>
      <c r="C4" s="3"/>
      <c r="D4" s="3"/>
      <c r="E4" s="4">
        <f>SUM(B4:D4)</f>
        <v>6092</v>
      </c>
    </row>
    <row r="5" spans="1:5" x14ac:dyDescent="0.25">
      <c r="A5" s="8" t="s">
        <v>59</v>
      </c>
      <c r="B5" s="3">
        <v>2450</v>
      </c>
      <c r="C5" s="3"/>
      <c r="D5" s="3"/>
      <c r="E5" s="4">
        <f t="shared" ref="E5:E28" si="0">SUM(B5:D5)</f>
        <v>2450</v>
      </c>
    </row>
    <row r="6" spans="1:5" x14ac:dyDescent="0.25">
      <c r="A6" s="8" t="s">
        <v>60</v>
      </c>
      <c r="B6" s="3">
        <v>1553</v>
      </c>
      <c r="C6" s="3"/>
      <c r="D6" s="3"/>
      <c r="E6" s="4">
        <f t="shared" si="0"/>
        <v>1553</v>
      </c>
    </row>
    <row r="7" spans="1:5" x14ac:dyDescent="0.25">
      <c r="A7" s="8" t="s">
        <v>61</v>
      </c>
      <c r="B7" s="3">
        <v>1202</v>
      </c>
      <c r="C7" s="3"/>
      <c r="D7" s="3"/>
      <c r="E7" s="4">
        <f t="shared" si="0"/>
        <v>1202</v>
      </c>
    </row>
    <row r="8" spans="1:5" x14ac:dyDescent="0.25">
      <c r="A8" s="8" t="s">
        <v>62</v>
      </c>
      <c r="B8" s="3">
        <v>1086</v>
      </c>
      <c r="C8" s="3"/>
      <c r="D8" s="3"/>
      <c r="E8" s="4">
        <f t="shared" si="0"/>
        <v>1086</v>
      </c>
    </row>
    <row r="9" spans="1:5" x14ac:dyDescent="0.25">
      <c r="A9" s="8" t="s">
        <v>63</v>
      </c>
      <c r="B9" s="3">
        <v>890</v>
      </c>
      <c r="C9" s="3"/>
      <c r="D9" s="3"/>
      <c r="E9" s="4">
        <f t="shared" si="0"/>
        <v>890</v>
      </c>
    </row>
    <row r="10" spans="1:5" x14ac:dyDescent="0.25">
      <c r="A10" s="8" t="s">
        <v>64</v>
      </c>
      <c r="B10" s="3">
        <v>691</v>
      </c>
      <c r="C10" s="3"/>
      <c r="D10" s="3"/>
      <c r="E10" s="4">
        <f t="shared" si="0"/>
        <v>691</v>
      </c>
    </row>
    <row r="11" spans="1:5" x14ac:dyDescent="0.25">
      <c r="A11" s="8" t="s">
        <v>65</v>
      </c>
      <c r="B11" s="3">
        <v>985</v>
      </c>
      <c r="C11" s="3"/>
      <c r="D11" s="3"/>
      <c r="E11" s="4">
        <f t="shared" si="0"/>
        <v>985</v>
      </c>
    </row>
    <row r="12" spans="1:5" x14ac:dyDescent="0.25">
      <c r="A12" s="8" t="s">
        <v>66</v>
      </c>
      <c r="B12" s="3">
        <v>993</v>
      </c>
      <c r="C12" s="3"/>
      <c r="D12" s="3"/>
      <c r="E12" s="4">
        <f t="shared" si="0"/>
        <v>993</v>
      </c>
    </row>
    <row r="13" spans="1:5" x14ac:dyDescent="0.25">
      <c r="A13" s="8" t="s">
        <v>67</v>
      </c>
      <c r="B13" s="3">
        <v>706</v>
      </c>
      <c r="C13" s="3"/>
      <c r="D13" s="3"/>
      <c r="E13" s="4">
        <f t="shared" si="0"/>
        <v>706</v>
      </c>
    </row>
    <row r="14" spans="1:5" x14ac:dyDescent="0.25">
      <c r="A14" s="8" t="s">
        <v>68</v>
      </c>
      <c r="B14" s="3">
        <v>781</v>
      </c>
      <c r="C14" s="3"/>
      <c r="D14" s="3"/>
      <c r="E14" s="4">
        <f t="shared" si="0"/>
        <v>781</v>
      </c>
    </row>
    <row r="15" spans="1:5" x14ac:dyDescent="0.25">
      <c r="A15" s="8" t="s">
        <v>69</v>
      </c>
      <c r="B15" s="3">
        <v>591</v>
      </c>
      <c r="C15" s="3"/>
      <c r="D15" s="3"/>
      <c r="E15" s="4">
        <f t="shared" si="0"/>
        <v>591</v>
      </c>
    </row>
    <row r="16" spans="1:5" x14ac:dyDescent="0.25">
      <c r="A16" s="8" t="s">
        <v>70</v>
      </c>
      <c r="B16" s="3">
        <v>507</v>
      </c>
      <c r="C16" s="3"/>
      <c r="D16" s="3"/>
      <c r="E16" s="4">
        <f t="shared" si="0"/>
        <v>507</v>
      </c>
    </row>
    <row r="17" spans="1:5" x14ac:dyDescent="0.25">
      <c r="A17" s="8" t="s">
        <v>71</v>
      </c>
      <c r="B17" s="3">
        <v>440</v>
      </c>
      <c r="C17" s="3"/>
      <c r="D17" s="3"/>
      <c r="E17" s="4">
        <f t="shared" si="0"/>
        <v>440</v>
      </c>
    </row>
    <row r="18" spans="1:5" x14ac:dyDescent="0.25">
      <c r="A18" s="8" t="s">
        <v>72</v>
      </c>
      <c r="B18" s="3">
        <v>973</v>
      </c>
      <c r="C18" s="3">
        <v>3400</v>
      </c>
      <c r="D18" s="3">
        <v>190</v>
      </c>
      <c r="E18" s="4">
        <f t="shared" si="0"/>
        <v>4563</v>
      </c>
    </row>
    <row r="19" spans="1:5" x14ac:dyDescent="0.25">
      <c r="A19" s="8" t="s">
        <v>73</v>
      </c>
      <c r="B19" s="3">
        <v>1282</v>
      </c>
      <c r="C19" s="3">
        <v>4037</v>
      </c>
      <c r="D19" s="3">
        <v>234</v>
      </c>
      <c r="E19" s="4">
        <f t="shared" si="0"/>
        <v>5553</v>
      </c>
    </row>
    <row r="20" spans="1:5" x14ac:dyDescent="0.25">
      <c r="A20" s="8" t="s">
        <v>74</v>
      </c>
      <c r="B20" s="3">
        <v>977</v>
      </c>
      <c r="C20" s="3">
        <v>2604</v>
      </c>
      <c r="D20" s="3">
        <v>155</v>
      </c>
      <c r="E20" s="4">
        <f t="shared" si="0"/>
        <v>3736</v>
      </c>
    </row>
    <row r="21" spans="1:5" x14ac:dyDescent="0.25">
      <c r="A21" s="8" t="s">
        <v>75</v>
      </c>
      <c r="B21" s="3">
        <v>874</v>
      </c>
      <c r="C21" s="3">
        <v>1822</v>
      </c>
      <c r="D21" s="3">
        <v>156</v>
      </c>
      <c r="E21" s="4">
        <f t="shared" si="0"/>
        <v>2852</v>
      </c>
    </row>
    <row r="22" spans="1:5" x14ac:dyDescent="0.25">
      <c r="A22" s="8" t="s">
        <v>76</v>
      </c>
      <c r="B22" s="3">
        <v>1434</v>
      </c>
      <c r="C22" s="3">
        <v>2271</v>
      </c>
      <c r="D22" s="3">
        <v>269</v>
      </c>
      <c r="E22" s="4">
        <f t="shared" si="0"/>
        <v>3974</v>
      </c>
    </row>
    <row r="23" spans="1:5" x14ac:dyDescent="0.25">
      <c r="A23" s="8" t="s">
        <v>77</v>
      </c>
      <c r="B23" s="3">
        <v>1697</v>
      </c>
      <c r="C23" s="3">
        <v>2482</v>
      </c>
      <c r="D23" s="3">
        <v>249</v>
      </c>
      <c r="E23" s="4">
        <f t="shared" si="0"/>
        <v>4428</v>
      </c>
    </row>
    <row r="24" spans="1:5" x14ac:dyDescent="0.25">
      <c r="A24" s="8" t="s">
        <v>78</v>
      </c>
      <c r="B24" s="3">
        <v>1596</v>
      </c>
      <c r="C24" s="3">
        <v>2329</v>
      </c>
      <c r="D24" s="3">
        <v>237</v>
      </c>
      <c r="E24" s="4">
        <f t="shared" si="0"/>
        <v>4162</v>
      </c>
    </row>
    <row r="25" spans="1:5" x14ac:dyDescent="0.25">
      <c r="A25" s="8" t="s">
        <v>79</v>
      </c>
      <c r="B25" s="3">
        <v>1293</v>
      </c>
      <c r="C25" s="3">
        <v>1652</v>
      </c>
      <c r="D25" s="3">
        <v>151</v>
      </c>
      <c r="E25" s="4">
        <f t="shared" si="0"/>
        <v>3096</v>
      </c>
    </row>
    <row r="26" spans="1:5" x14ac:dyDescent="0.25">
      <c r="A26" s="8" t="s">
        <v>80</v>
      </c>
      <c r="B26" s="3">
        <v>1543</v>
      </c>
      <c r="C26" s="3">
        <v>2158</v>
      </c>
      <c r="D26" s="3">
        <v>198</v>
      </c>
      <c r="E26" s="4">
        <f t="shared" si="0"/>
        <v>3899</v>
      </c>
    </row>
    <row r="27" spans="1:5" x14ac:dyDescent="0.25">
      <c r="A27" s="8" t="s">
        <v>81</v>
      </c>
      <c r="B27" s="3">
        <v>1216</v>
      </c>
      <c r="C27" s="3">
        <v>1633</v>
      </c>
      <c r="D27" s="3">
        <v>157</v>
      </c>
      <c r="E27" s="4">
        <f t="shared" si="0"/>
        <v>3006</v>
      </c>
    </row>
    <row r="28" spans="1:5" x14ac:dyDescent="0.25">
      <c r="A28" s="8" t="s">
        <v>56</v>
      </c>
      <c r="B28" s="4">
        <v>31852</v>
      </c>
      <c r="C28" s="4">
        <v>24388</v>
      </c>
      <c r="D28" s="4">
        <v>1996</v>
      </c>
      <c r="E28" s="4">
        <f t="shared" si="0"/>
        <v>58236</v>
      </c>
    </row>
    <row r="29" spans="1:5" x14ac:dyDescent="0.25">
      <c r="B29" s="23">
        <v>602000</v>
      </c>
      <c r="C29" s="23">
        <v>853000</v>
      </c>
    </row>
    <row r="30" spans="1:5" x14ac:dyDescent="0.25">
      <c r="B30">
        <f>B28/B29%</f>
        <v>5.2910299003322256</v>
      </c>
      <c r="C30">
        <f>C28/C29%</f>
        <v>2.8590855803048068</v>
      </c>
    </row>
    <row r="31" spans="1:5" x14ac:dyDescent="0.25">
      <c r="C31">
        <f>B30/C30</f>
        <v>1.8506021424402936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9"/>
  <sheetViews>
    <sheetView tabSelected="1" topLeftCell="W25" workbookViewId="0">
      <selection activeCell="AK57" sqref="AK57"/>
    </sheetView>
  </sheetViews>
  <sheetFormatPr defaultRowHeight="15" x14ac:dyDescent="0.25"/>
  <cols>
    <col min="2" max="2" width="29" customWidth="1"/>
    <col min="3" max="3" width="13.28515625" hidden="1" customWidth="1"/>
    <col min="4" max="4" width="11.5703125" hidden="1" customWidth="1"/>
    <col min="5" max="5" width="10.5703125" hidden="1" customWidth="1"/>
    <col min="6" max="6" width="13.28515625" hidden="1" customWidth="1"/>
    <col min="7" max="7" width="11.5703125" hidden="1" customWidth="1"/>
    <col min="8" max="8" width="10.5703125" hidden="1" customWidth="1"/>
    <col min="9" max="9" width="13.28515625" hidden="1" customWidth="1"/>
    <col min="10" max="10" width="11.5703125" hidden="1" customWidth="1"/>
    <col min="11" max="11" width="10.5703125" hidden="1" customWidth="1"/>
    <col min="12" max="12" width="13.28515625" hidden="1" customWidth="1"/>
    <col min="13" max="13" width="11.5703125" hidden="1" customWidth="1"/>
    <col min="14" max="14" width="10.5703125" hidden="1" customWidth="1"/>
    <col min="15" max="15" width="13.28515625" hidden="1" customWidth="1"/>
    <col min="16" max="16" width="11.5703125" hidden="1" customWidth="1"/>
    <col min="17" max="17" width="10.5703125" hidden="1" customWidth="1"/>
    <col min="18" max="18" width="13.28515625" hidden="1" customWidth="1"/>
    <col min="19" max="19" width="11.5703125" hidden="1" customWidth="1"/>
    <col min="20" max="20" width="10.5703125" hidden="1" customWidth="1"/>
    <col min="21" max="21" width="11.28515625" customWidth="1"/>
    <col min="22" max="22" width="15.7109375" customWidth="1"/>
    <col min="23" max="23" width="14.85546875" customWidth="1"/>
    <col min="24" max="24" width="12" customWidth="1"/>
    <col min="25" max="25" width="12.5703125" customWidth="1"/>
    <col min="26" max="26" width="15.28515625" customWidth="1"/>
    <col min="27" max="27" width="15.7109375" customWidth="1"/>
    <col min="28" max="28" width="15" customWidth="1"/>
    <col min="29" max="29" width="17.42578125" customWidth="1"/>
    <col min="30" max="30" width="17.28515625" customWidth="1"/>
    <col min="31" max="31" width="17.42578125" customWidth="1"/>
    <col min="32" max="32" width="17.28515625" customWidth="1"/>
    <col min="33" max="33" width="17.42578125" customWidth="1"/>
    <col min="34" max="34" width="17.28515625" customWidth="1"/>
    <col min="35" max="35" width="17.42578125" customWidth="1"/>
    <col min="36" max="37" width="17.28515625" customWidth="1"/>
  </cols>
  <sheetData>
    <row r="1" spans="1:39" s="9" customFormat="1" ht="72.75" customHeight="1" x14ac:dyDescent="0.25">
      <c r="A1" s="26" t="s">
        <v>99</v>
      </c>
      <c r="B1" s="25" t="s">
        <v>55</v>
      </c>
      <c r="C1" s="30" t="s">
        <v>76</v>
      </c>
      <c r="D1" s="30"/>
      <c r="E1" s="30"/>
      <c r="F1" s="30" t="s">
        <v>77</v>
      </c>
      <c r="G1" s="30"/>
      <c r="H1" s="30"/>
      <c r="I1" s="30" t="s">
        <v>78</v>
      </c>
      <c r="J1" s="30"/>
      <c r="K1" s="30"/>
      <c r="L1" s="30" t="s">
        <v>79</v>
      </c>
      <c r="M1" s="30"/>
      <c r="N1" s="30"/>
      <c r="O1" s="30" t="s">
        <v>80</v>
      </c>
      <c r="P1" s="30"/>
      <c r="Q1" s="30"/>
      <c r="R1" s="30" t="s">
        <v>81</v>
      </c>
      <c r="S1" s="30"/>
      <c r="T1" s="30"/>
      <c r="U1" s="25" t="s">
        <v>56</v>
      </c>
      <c r="V1" s="25" t="s">
        <v>92</v>
      </c>
      <c r="W1" s="25"/>
      <c r="X1" s="25"/>
      <c r="Y1" s="25"/>
      <c r="Z1" s="22"/>
      <c r="AA1" s="22"/>
      <c r="AB1" s="22"/>
      <c r="AC1" s="25" t="s">
        <v>95</v>
      </c>
      <c r="AD1" s="25"/>
      <c r="AE1" s="25" t="s">
        <v>96</v>
      </c>
      <c r="AF1" s="25"/>
      <c r="AG1" s="25" t="s">
        <v>97</v>
      </c>
      <c r="AH1" s="25"/>
      <c r="AI1" s="25" t="s">
        <v>98</v>
      </c>
      <c r="AJ1" s="25"/>
      <c r="AK1" s="31"/>
    </row>
    <row r="2" spans="1:39" s="11" customFormat="1" ht="45" x14ac:dyDescent="0.25">
      <c r="A2" s="26"/>
      <c r="B2" s="25"/>
      <c r="C2" s="10" t="s">
        <v>82</v>
      </c>
      <c r="D2" s="10" t="s">
        <v>83</v>
      </c>
      <c r="E2" s="10" t="s">
        <v>84</v>
      </c>
      <c r="F2" s="10" t="s">
        <v>82</v>
      </c>
      <c r="G2" s="10" t="s">
        <v>83</v>
      </c>
      <c r="H2" s="10" t="s">
        <v>84</v>
      </c>
      <c r="I2" s="10" t="s">
        <v>82</v>
      </c>
      <c r="J2" s="10" t="s">
        <v>83</v>
      </c>
      <c r="K2" s="10" t="s">
        <v>84</v>
      </c>
      <c r="L2" s="10" t="s">
        <v>82</v>
      </c>
      <c r="M2" s="10" t="s">
        <v>83</v>
      </c>
      <c r="N2" s="10" t="s">
        <v>84</v>
      </c>
      <c r="O2" s="10" t="s">
        <v>82</v>
      </c>
      <c r="P2" s="10" t="s">
        <v>83</v>
      </c>
      <c r="Q2" s="10" t="s">
        <v>84</v>
      </c>
      <c r="R2" s="10" t="s">
        <v>82</v>
      </c>
      <c r="S2" s="10" t="s">
        <v>83</v>
      </c>
      <c r="T2" s="10" t="s">
        <v>84</v>
      </c>
      <c r="U2" s="25"/>
      <c r="V2" s="10" t="s">
        <v>82</v>
      </c>
      <c r="W2" s="10" t="s">
        <v>83</v>
      </c>
      <c r="X2" s="10" t="s">
        <v>84</v>
      </c>
      <c r="Y2" s="10" t="s">
        <v>56</v>
      </c>
      <c r="Z2" s="20" t="s">
        <v>0</v>
      </c>
      <c r="AA2" s="20" t="s">
        <v>89</v>
      </c>
      <c r="AB2" s="20" t="s">
        <v>90</v>
      </c>
      <c r="AC2" s="20" t="s">
        <v>91</v>
      </c>
      <c r="AD2" s="20" t="s">
        <v>93</v>
      </c>
      <c r="AE2" s="20" t="s">
        <v>91</v>
      </c>
      <c r="AF2" s="20" t="s">
        <v>93</v>
      </c>
      <c r="AG2" s="20" t="s">
        <v>91</v>
      </c>
      <c r="AH2" s="20" t="s">
        <v>93</v>
      </c>
      <c r="AI2" s="20" t="s">
        <v>91</v>
      </c>
      <c r="AJ2" s="20" t="s">
        <v>93</v>
      </c>
      <c r="AK2" s="32"/>
    </row>
    <row r="3" spans="1:39" x14ac:dyDescent="0.25">
      <c r="A3">
        <v>1</v>
      </c>
      <c r="B3" s="2" t="s">
        <v>18</v>
      </c>
      <c r="C3" s="3">
        <v>11612</v>
      </c>
      <c r="D3" s="3">
        <v>6561</v>
      </c>
      <c r="E3" s="3">
        <v>50</v>
      </c>
      <c r="F3" s="3">
        <v>5321</v>
      </c>
      <c r="G3" s="3">
        <v>5358</v>
      </c>
      <c r="H3" s="3">
        <v>184</v>
      </c>
      <c r="I3" s="3">
        <v>1259</v>
      </c>
      <c r="J3" s="3">
        <v>741</v>
      </c>
      <c r="K3" s="3"/>
      <c r="L3" s="3">
        <v>380</v>
      </c>
      <c r="M3" s="3">
        <v>295</v>
      </c>
      <c r="N3" s="3"/>
      <c r="O3" s="3">
        <v>460</v>
      </c>
      <c r="P3" s="3">
        <v>562</v>
      </c>
      <c r="Q3" s="3"/>
      <c r="R3" s="3">
        <v>31</v>
      </c>
      <c r="S3" s="3">
        <v>1</v>
      </c>
      <c r="T3" s="3"/>
      <c r="U3" s="3">
        <f>SUM(C3:T3)</f>
        <v>32815</v>
      </c>
      <c r="V3" s="3">
        <f>(C3+F3+I3+L3+O3+R3)/6</f>
        <v>3177.1666666666665</v>
      </c>
      <c r="W3" s="3">
        <f t="shared" ref="W3:X18" si="0">(D3+G3+J3+M3+P3+S3)/6</f>
        <v>2253</v>
      </c>
      <c r="X3" s="3">
        <f t="shared" si="0"/>
        <v>39</v>
      </c>
      <c r="Y3" s="3">
        <f>U3/6</f>
        <v>5469.166666666667</v>
      </c>
      <c r="Z3" s="16">
        <v>2408</v>
      </c>
      <c r="AA3" s="16">
        <v>110.5552</v>
      </c>
      <c r="AB3" s="15">
        <f>AA3/Z3</f>
        <v>4.5911627906976747E-2</v>
      </c>
      <c r="AC3" s="19">
        <f>Z3/Y3</f>
        <v>0.44028645436538166</v>
      </c>
      <c r="AD3" s="19">
        <f>IF((7-AC3)*Y3*AB3&gt;0,(7-AC3)*Y3*AB3,0)</f>
        <v>1647.1332147286826</v>
      </c>
      <c r="AE3" s="19">
        <f>Z3/(V3+X3+V3*1.85)</f>
        <v>0.26479215520251159</v>
      </c>
      <c r="AF3" s="19">
        <f>IF((7-AE3)*(V3+X3+V3*1.85)*AB3&gt;0,(7-AE3)*(V3+X3+V3*1.85)*AB3,0)</f>
        <v>2812.0631056976745</v>
      </c>
      <c r="AG3" s="19">
        <f>Z3/(V3+AL3+AM3)</f>
        <v>2.2416311512316805E-2</v>
      </c>
      <c r="AH3" s="19">
        <f>IF((7-AG3)*(V3+AL3+AM3)*AB3&gt;0,(7-AG3)*(V3+AL3+AM3)*AB3,0)</f>
        <v>34412.805147431936</v>
      </c>
      <c r="AI3" s="19">
        <f>Z3/(V3+1.85*(AL3+AM3))</f>
        <v>1.2283853255205762E-2</v>
      </c>
      <c r="AJ3" s="19">
        <f>IF((7-AG3)*(V3+1.85*AL3+1.85*AM3)*AB3&gt;0,(7-AG3)*(V3+1.85*AL3+1.85*AM3)*AB3,0)</f>
        <v>62798.548970827142</v>
      </c>
      <c r="AK3" s="33">
        <f>(V3+1.85*AL3+1.85*AM3)*AB3</f>
        <v>9000.042389235472</v>
      </c>
      <c r="AL3">
        <f>VLOOKUP(B3,[1]Sheet3!$A:$H,7,FALSE)</f>
        <v>100402.0496</v>
      </c>
      <c r="AM3">
        <f>VLOOKUP(B3,[1]Sheet3!$A:$H,8,FALSE)</f>
        <v>3842.56</v>
      </c>
    </row>
    <row r="4" spans="1:39" x14ac:dyDescent="0.25">
      <c r="A4">
        <v>2</v>
      </c>
      <c r="B4" s="2" t="s">
        <v>7</v>
      </c>
      <c r="C4" s="3">
        <v>80138</v>
      </c>
      <c r="D4" s="3">
        <v>53338</v>
      </c>
      <c r="E4" s="3">
        <v>2523</v>
      </c>
      <c r="F4" s="3">
        <v>68388</v>
      </c>
      <c r="G4" s="3">
        <v>56861</v>
      </c>
      <c r="H4" s="3">
        <v>3174</v>
      </c>
      <c r="I4" s="3">
        <v>68482</v>
      </c>
      <c r="J4" s="3">
        <v>59181</v>
      </c>
      <c r="K4" s="3">
        <v>3262</v>
      </c>
      <c r="L4" s="3">
        <v>72101</v>
      </c>
      <c r="M4" s="3">
        <v>55742</v>
      </c>
      <c r="N4" s="3">
        <v>3602</v>
      </c>
      <c r="O4" s="3">
        <v>86050</v>
      </c>
      <c r="P4" s="3">
        <v>64736</v>
      </c>
      <c r="Q4" s="3">
        <v>3881</v>
      </c>
      <c r="R4" s="3">
        <v>60274</v>
      </c>
      <c r="S4" s="3">
        <v>52459</v>
      </c>
      <c r="T4" s="3">
        <v>3158</v>
      </c>
      <c r="U4" s="3">
        <f t="shared" ref="U4:U57" si="1">SUM(C4:T4)</f>
        <v>797350</v>
      </c>
      <c r="V4" s="3">
        <f t="shared" ref="V4:X57" si="2">(C4+F4+I4+L4+O4+R4)/6</f>
        <v>72572.166666666672</v>
      </c>
      <c r="W4" s="3">
        <f t="shared" si="0"/>
        <v>57052.833333333336</v>
      </c>
      <c r="X4" s="3">
        <f t="shared" si="0"/>
        <v>3266.6666666666665</v>
      </c>
      <c r="Y4" s="3">
        <f t="shared" ref="Y4:Y57" si="3">U4/6</f>
        <v>132891.66666666666</v>
      </c>
      <c r="Z4" s="16">
        <v>18274</v>
      </c>
      <c r="AA4" s="16">
        <v>40385.54</v>
      </c>
      <c r="AB4" s="15">
        <f t="shared" ref="AB4:AB56" si="4">AA4/Z4</f>
        <v>2.21</v>
      </c>
      <c r="AC4" s="19">
        <f>Z4/Y4</f>
        <v>0.13751050354298616</v>
      </c>
      <c r="AD4" s="19">
        <f>IF((7-AC4)*Y4*AB4&gt;0,(7-AC4)*Y4*AB4,0)</f>
        <v>2015448.5433333332</v>
      </c>
      <c r="AE4" s="19">
        <f t="shared" ref="AE4:AE56" si="5">Z4/(V4+X4+V4*1.85)</f>
        <v>8.6978730216362793E-2</v>
      </c>
      <c r="AF4" s="19">
        <f t="shared" ref="AF4:AF56" si="6">IF((7-AE4)*(V4+X4+V4*1.85)*AB4&gt;0,(7-AE4)*(V4+X4+V4*1.85)*AB4,0)</f>
        <v>3209820.3355833339</v>
      </c>
      <c r="AG4" s="19">
        <f t="shared" ref="AG4:AG56" si="7">Z4/(V4+AL4+AM4)</f>
        <v>9.995663112568029E-2</v>
      </c>
      <c r="AH4" s="19">
        <f t="shared" ref="AH4:AH56" si="8">IF((7-AG4)*(V4+AL4+AM4)*AB4&gt;0,(7-AG4)*(V4+AL4+AM4)*AB4,0)</f>
        <v>2787828.8247333332</v>
      </c>
      <c r="AI4" s="19">
        <f t="shared" ref="AI4:AI56" si="9">Z4/(V4+1.85*(AL4+AM4))</f>
        <v>6.6083403982055602E-2</v>
      </c>
      <c r="AJ4" s="19">
        <f t="shared" ref="AJ4:AJ56" si="10">IF((7-AG4)*(V4+1.85*AL4+1.85*AM4)*AB4&gt;0,(7-AG4)*(V4+1.85*AL4+1.85*AM4)*AB4,0)</f>
        <v>4216822.3893411579</v>
      </c>
      <c r="AK4" s="33">
        <f t="shared" ref="AK4:AK56" si="11">(V4+1.85*AL4+1.85*AM4)*AB4</f>
        <v>611129.83845333336</v>
      </c>
      <c r="AL4">
        <f>VLOOKUP(B4,[1]Sheet3!$A:$H,7,FALSE)</f>
        <v>104268.95999999999</v>
      </c>
      <c r="AM4">
        <f>VLOOKUP(B4,[1]Sheet3!$A:$H,8,FALSE)</f>
        <v>5978.16</v>
      </c>
    </row>
    <row r="5" spans="1:39" x14ac:dyDescent="0.25">
      <c r="A5">
        <v>3</v>
      </c>
      <c r="B5" s="2" t="s">
        <v>16</v>
      </c>
      <c r="C5" s="3">
        <v>150811</v>
      </c>
      <c r="D5" s="3">
        <v>77462</v>
      </c>
      <c r="E5" s="3">
        <v>2994</v>
      </c>
      <c r="F5" s="3">
        <v>159584</v>
      </c>
      <c r="G5" s="3">
        <v>69063</v>
      </c>
      <c r="H5" s="3">
        <v>2876</v>
      </c>
      <c r="I5" s="3">
        <v>160305</v>
      </c>
      <c r="J5" s="3">
        <v>75057</v>
      </c>
      <c r="K5" s="3">
        <v>2613</v>
      </c>
      <c r="L5" s="3">
        <v>138724</v>
      </c>
      <c r="M5" s="3">
        <v>69419</v>
      </c>
      <c r="N5" s="3">
        <v>2434</v>
      </c>
      <c r="O5" s="3">
        <v>175689</v>
      </c>
      <c r="P5" s="3">
        <v>77220</v>
      </c>
      <c r="Q5" s="3">
        <v>2636</v>
      </c>
      <c r="R5" s="3">
        <v>136768</v>
      </c>
      <c r="S5" s="3">
        <v>69779</v>
      </c>
      <c r="T5" s="3">
        <v>2660</v>
      </c>
      <c r="U5" s="3">
        <f t="shared" si="1"/>
        <v>1376094</v>
      </c>
      <c r="V5" s="3">
        <f t="shared" si="2"/>
        <v>153646.83333333334</v>
      </c>
      <c r="W5" s="3">
        <f t="shared" si="0"/>
        <v>73000</v>
      </c>
      <c r="X5" s="3">
        <f t="shared" si="0"/>
        <v>2702.1666666666665</v>
      </c>
      <c r="Y5" s="3">
        <f t="shared" si="3"/>
        <v>229349</v>
      </c>
      <c r="Z5" s="16">
        <v>137568</v>
      </c>
      <c r="AA5" s="16">
        <v>14979.1547658</v>
      </c>
      <c r="AB5" s="15">
        <f t="shared" si="4"/>
        <v>0.10888545857903001</v>
      </c>
      <c r="AC5" s="19">
        <f t="shared" ref="AC5:AC57" si="12">Z5/Y5</f>
        <v>0.5998194890756009</v>
      </c>
      <c r="AD5" s="19">
        <f t="shared" ref="AD5:AD56" si="13">IF((7-AC5)*Y5*AB5&gt;0,(7-AC5)*Y5*AB5,0)</f>
        <v>159830.24251169368</v>
      </c>
      <c r="AE5" s="19">
        <f t="shared" si="5"/>
        <v>0.3122318674774302</v>
      </c>
      <c r="AF5" s="19">
        <f t="shared" si="6"/>
        <v>320842.05466977891</v>
      </c>
      <c r="AG5" s="19">
        <f t="shared" si="7"/>
        <v>0.38949536555970582</v>
      </c>
      <c r="AH5" s="19">
        <f t="shared" si="8"/>
        <v>254225.80280776293</v>
      </c>
      <c r="AI5" s="19">
        <f t="shared" si="9"/>
        <v>0.26313100706422954</v>
      </c>
      <c r="AJ5" s="19">
        <f t="shared" si="10"/>
        <v>376313.58274378086</v>
      </c>
      <c r="AK5" s="33">
        <f t="shared" si="11"/>
        <v>56926.604480876071</v>
      </c>
      <c r="AL5">
        <f>VLOOKUP(B5,[1]Sheet3!$A:$H,7,FALSE)</f>
        <v>191431.84</v>
      </c>
      <c r="AM5">
        <f>VLOOKUP(B5,[1]Sheet3!$A:$H,8,FALSE)</f>
        <v>8116.7999999999993</v>
      </c>
    </row>
    <row r="6" spans="1:39" x14ac:dyDescent="0.25">
      <c r="A6">
        <v>4</v>
      </c>
      <c r="B6" s="2" t="s">
        <v>46</v>
      </c>
      <c r="C6" s="3">
        <v>6988</v>
      </c>
      <c r="D6" s="3">
        <v>2800</v>
      </c>
      <c r="E6" s="3">
        <v>175</v>
      </c>
      <c r="F6" s="3">
        <v>14140</v>
      </c>
      <c r="G6" s="3">
        <v>6992</v>
      </c>
      <c r="H6" s="3">
        <v>270</v>
      </c>
      <c r="I6" s="3">
        <v>15204</v>
      </c>
      <c r="J6" s="3">
        <v>7918</v>
      </c>
      <c r="K6" s="3">
        <v>455</v>
      </c>
      <c r="L6" s="3">
        <v>25001</v>
      </c>
      <c r="M6" s="3">
        <v>10300</v>
      </c>
      <c r="N6" s="3">
        <v>563</v>
      </c>
      <c r="O6" s="3">
        <v>36992</v>
      </c>
      <c r="P6" s="3">
        <v>14289</v>
      </c>
      <c r="Q6" s="3">
        <v>853</v>
      </c>
      <c r="R6" s="3">
        <v>23153</v>
      </c>
      <c r="S6" s="3">
        <v>13988</v>
      </c>
      <c r="T6" s="3">
        <v>905</v>
      </c>
      <c r="U6" s="3">
        <f t="shared" si="1"/>
        <v>180986</v>
      </c>
      <c r="V6" s="3">
        <f t="shared" si="2"/>
        <v>20246.333333333332</v>
      </c>
      <c r="W6" s="3">
        <f t="shared" si="0"/>
        <v>9381.1666666666661</v>
      </c>
      <c r="X6" s="3">
        <f t="shared" si="0"/>
        <v>536.83333333333337</v>
      </c>
      <c r="Y6" s="3">
        <f t="shared" si="3"/>
        <v>30164.333333333332</v>
      </c>
      <c r="Z6" s="16">
        <v>1004833</v>
      </c>
      <c r="AA6" s="16">
        <v>41198.152999999998</v>
      </c>
      <c r="AB6" s="15">
        <f t="shared" si="4"/>
        <v>4.1000000000000002E-2</v>
      </c>
      <c r="AC6" s="19">
        <f t="shared" si="12"/>
        <v>33.311957830992455</v>
      </c>
      <c r="AD6" s="19">
        <f t="shared" si="13"/>
        <v>0</v>
      </c>
      <c r="AE6" s="19">
        <f t="shared" si="5"/>
        <v>17.253644686983183</v>
      </c>
      <c r="AF6" s="19">
        <f t="shared" si="6"/>
        <v>0</v>
      </c>
      <c r="AG6" s="19">
        <f t="shared" si="7"/>
        <v>18.780544483333937</v>
      </c>
      <c r="AH6" s="19">
        <f t="shared" si="8"/>
        <v>0</v>
      </c>
      <c r="AI6" s="19">
        <f t="shared" si="9"/>
        <v>12.288094000831899</v>
      </c>
      <c r="AJ6" s="19">
        <f t="shared" si="10"/>
        <v>0</v>
      </c>
      <c r="AK6" s="33">
        <f t="shared" si="11"/>
        <v>3352.6886266666666</v>
      </c>
      <c r="AL6">
        <f>VLOOKUP(B6,[1]Sheet3!$A:$H,7,FALSE)</f>
        <v>31920</v>
      </c>
      <c r="AM6">
        <f>VLOOKUP(B6,[1]Sheet3!$A:$H,8,FALSE)</f>
        <v>1337.6</v>
      </c>
    </row>
    <row r="7" spans="1:39" x14ac:dyDescent="0.25">
      <c r="A7">
        <v>5</v>
      </c>
      <c r="B7" s="2" t="s">
        <v>43</v>
      </c>
      <c r="C7" s="3">
        <v>14246</v>
      </c>
      <c r="D7" s="3">
        <v>3857</v>
      </c>
      <c r="E7" s="3">
        <v>518</v>
      </c>
      <c r="F7" s="3">
        <v>25784</v>
      </c>
      <c r="G7" s="3">
        <v>11526</v>
      </c>
      <c r="H7" s="3">
        <v>484</v>
      </c>
      <c r="I7" s="3">
        <v>33045</v>
      </c>
      <c r="J7" s="3">
        <v>16209</v>
      </c>
      <c r="K7" s="3">
        <v>1055</v>
      </c>
      <c r="L7" s="3">
        <v>38611</v>
      </c>
      <c r="M7" s="3">
        <v>19782</v>
      </c>
      <c r="N7" s="3">
        <v>750</v>
      </c>
      <c r="O7" s="3">
        <v>63894</v>
      </c>
      <c r="P7" s="3">
        <v>27438</v>
      </c>
      <c r="Q7" s="3">
        <v>1546</v>
      </c>
      <c r="R7" s="3">
        <v>47130</v>
      </c>
      <c r="S7" s="3">
        <v>24195</v>
      </c>
      <c r="T7" s="3">
        <v>1246</v>
      </c>
      <c r="U7" s="3">
        <f t="shared" si="1"/>
        <v>331316</v>
      </c>
      <c r="V7" s="3">
        <f t="shared" si="2"/>
        <v>37118.333333333336</v>
      </c>
      <c r="W7" s="3">
        <f t="shared" si="0"/>
        <v>17167.833333333332</v>
      </c>
      <c r="X7" s="3">
        <f t="shared" si="0"/>
        <v>933.16666666666663</v>
      </c>
      <c r="Y7" s="3">
        <f t="shared" si="3"/>
        <v>55219.333333333336</v>
      </c>
      <c r="Z7" s="16">
        <v>684064</v>
      </c>
      <c r="AA7" s="16">
        <v>216164.22400000002</v>
      </c>
      <c r="AB7" s="15">
        <f t="shared" si="4"/>
        <v>0.316</v>
      </c>
      <c r="AC7" s="19">
        <f t="shared" si="12"/>
        <v>12.388124932089003</v>
      </c>
      <c r="AD7" s="19">
        <f t="shared" si="13"/>
        <v>0</v>
      </c>
      <c r="AE7" s="19">
        <f t="shared" si="5"/>
        <v>6.4098700264319932</v>
      </c>
      <c r="AF7" s="19">
        <f t="shared" si="6"/>
        <v>19901.33766666667</v>
      </c>
      <c r="AG7" s="19">
        <f t="shared" si="7"/>
        <v>7.1081925574128197</v>
      </c>
      <c r="AH7" s="19">
        <f t="shared" si="8"/>
        <v>0</v>
      </c>
      <c r="AI7" s="19">
        <f t="shared" si="9"/>
        <v>4.6698247286934569</v>
      </c>
      <c r="AJ7" s="19">
        <f t="shared" si="10"/>
        <v>0</v>
      </c>
      <c r="AK7" s="33">
        <f t="shared" si="11"/>
        <v>46289.579707733341</v>
      </c>
      <c r="AL7">
        <f>VLOOKUP(B7,[1]Sheet3!$A:$H,7,FALSE)</f>
        <v>55804.063999999998</v>
      </c>
      <c r="AM7">
        <f>VLOOKUP(B7,[1]Sheet3!$A:$H,8,FALSE)</f>
        <v>3313.6</v>
      </c>
    </row>
    <row r="8" spans="1:39" x14ac:dyDescent="0.25">
      <c r="A8">
        <v>6</v>
      </c>
      <c r="B8" s="2" t="s">
        <v>48</v>
      </c>
      <c r="C8" s="3">
        <v>96455</v>
      </c>
      <c r="D8" s="3">
        <v>62264</v>
      </c>
      <c r="E8" s="3">
        <v>2734</v>
      </c>
      <c r="F8" s="3">
        <v>83981</v>
      </c>
      <c r="G8" s="3">
        <v>54315</v>
      </c>
      <c r="H8" s="3">
        <v>2725</v>
      </c>
      <c r="I8" s="3">
        <v>77499</v>
      </c>
      <c r="J8" s="3">
        <v>57120</v>
      </c>
      <c r="K8" s="3">
        <v>2987</v>
      </c>
      <c r="L8" s="3">
        <v>84302</v>
      </c>
      <c r="M8" s="3">
        <v>58039</v>
      </c>
      <c r="N8" s="3">
        <v>3000</v>
      </c>
      <c r="O8" s="3">
        <v>103452</v>
      </c>
      <c r="P8" s="3">
        <v>65017</v>
      </c>
      <c r="Q8" s="3">
        <v>2914</v>
      </c>
      <c r="R8" s="3">
        <v>77613</v>
      </c>
      <c r="S8" s="3">
        <v>54215</v>
      </c>
      <c r="T8" s="3">
        <v>3340</v>
      </c>
      <c r="U8" s="3">
        <f t="shared" si="1"/>
        <v>891972</v>
      </c>
      <c r="V8" s="3">
        <f t="shared" si="2"/>
        <v>87217</v>
      </c>
      <c r="W8" s="3">
        <f t="shared" si="0"/>
        <v>58495</v>
      </c>
      <c r="X8" s="3">
        <f t="shared" si="0"/>
        <v>2950</v>
      </c>
      <c r="Y8" s="3">
        <f t="shared" si="3"/>
        <v>148662</v>
      </c>
      <c r="Z8" s="16">
        <v>742472</v>
      </c>
      <c r="AA8" s="16">
        <v>282139.36</v>
      </c>
      <c r="AB8" s="15">
        <f t="shared" si="4"/>
        <v>0.38</v>
      </c>
      <c r="AC8" s="19">
        <f t="shared" si="12"/>
        <v>4.9943630517549877</v>
      </c>
      <c r="AD8" s="19">
        <f t="shared" si="13"/>
        <v>113301.56</v>
      </c>
      <c r="AE8" s="19">
        <f t="shared" si="5"/>
        <v>2.9519583950998425</v>
      </c>
      <c r="AF8" s="19">
        <f t="shared" si="6"/>
        <v>386899.71700000006</v>
      </c>
      <c r="AG8" s="19">
        <f t="shared" si="7"/>
        <v>8.0512872785948044</v>
      </c>
      <c r="AH8" s="19">
        <f t="shared" si="8"/>
        <v>0</v>
      </c>
      <c r="AI8" s="19">
        <f t="shared" si="9"/>
        <v>7.6965242947748322</v>
      </c>
      <c r="AJ8" s="19">
        <f t="shared" si="10"/>
        <v>0</v>
      </c>
      <c r="AK8" s="33">
        <f t="shared" si="11"/>
        <v>36658.022400000002</v>
      </c>
      <c r="AL8">
        <f>VLOOKUP(B8,[1]Sheet3!$A:$H,7,FALSE)</f>
        <v>4788</v>
      </c>
      <c r="AM8">
        <f>VLOOKUP(B8,[1]Sheet3!$A:$H,8,FALSE)</f>
        <v>212.79999999999998</v>
      </c>
    </row>
    <row r="9" spans="1:39" x14ac:dyDescent="0.25">
      <c r="A9">
        <v>7</v>
      </c>
      <c r="B9" s="2" t="s">
        <v>39</v>
      </c>
      <c r="C9" s="3">
        <v>90615</v>
      </c>
      <c r="D9" s="3">
        <v>45198</v>
      </c>
      <c r="E9" s="3">
        <v>2584</v>
      </c>
      <c r="F9" s="3">
        <v>25273</v>
      </c>
      <c r="G9" s="3">
        <v>17816</v>
      </c>
      <c r="H9" s="3">
        <v>868</v>
      </c>
      <c r="I9" s="3">
        <v>33357</v>
      </c>
      <c r="J9" s="3">
        <v>20134</v>
      </c>
      <c r="K9" s="3">
        <v>456</v>
      </c>
      <c r="L9" s="3">
        <v>17536</v>
      </c>
      <c r="M9" s="3">
        <v>13795</v>
      </c>
      <c r="N9" s="3">
        <v>539</v>
      </c>
      <c r="O9" s="3">
        <v>30769</v>
      </c>
      <c r="P9" s="3">
        <v>23405</v>
      </c>
      <c r="Q9" s="3">
        <v>1294</v>
      </c>
      <c r="R9" s="3">
        <v>99639</v>
      </c>
      <c r="S9" s="3">
        <v>54740</v>
      </c>
      <c r="T9" s="3">
        <v>2778</v>
      </c>
      <c r="U9" s="3">
        <f t="shared" si="1"/>
        <v>480796</v>
      </c>
      <c r="V9" s="3">
        <f t="shared" si="2"/>
        <v>49531.5</v>
      </c>
      <c r="W9" s="3">
        <f t="shared" si="0"/>
        <v>29181.333333333332</v>
      </c>
      <c r="X9" s="3">
        <f t="shared" si="0"/>
        <v>1419.8333333333333</v>
      </c>
      <c r="Y9" s="3">
        <f t="shared" si="3"/>
        <v>80132.666666666672</v>
      </c>
      <c r="Z9" s="16">
        <v>418988</v>
      </c>
      <c r="AA9" s="16">
        <v>46884.7572</v>
      </c>
      <c r="AB9" s="15">
        <f t="shared" si="4"/>
        <v>0.1119</v>
      </c>
      <c r="AC9" s="19">
        <f t="shared" si="12"/>
        <v>5.2286791071473138</v>
      </c>
      <c r="AD9" s="19">
        <f t="shared" si="13"/>
        <v>15883.160600000003</v>
      </c>
      <c r="AE9" s="19">
        <f t="shared" si="5"/>
        <v>2.9385219407447729</v>
      </c>
      <c r="AF9" s="19">
        <f t="shared" si="6"/>
        <v>64801.766507500011</v>
      </c>
      <c r="AG9" s="19">
        <f t="shared" si="7"/>
        <v>5.144018219431195</v>
      </c>
      <c r="AH9" s="19">
        <f t="shared" si="8"/>
        <v>16916.202750000004</v>
      </c>
      <c r="AI9" s="19">
        <f t="shared" si="9"/>
        <v>3.8586709767137735</v>
      </c>
      <c r="AJ9" s="19">
        <f t="shared" si="10"/>
        <v>22551.094839316956</v>
      </c>
      <c r="AK9" s="33">
        <f t="shared" si="11"/>
        <v>12150.493649999999</v>
      </c>
      <c r="AL9">
        <f>VLOOKUP(B9,[1]Sheet3!$A:$H,7,FALSE)</f>
        <v>30430.399999999998</v>
      </c>
      <c r="AM9">
        <f>VLOOKUP(B9,[1]Sheet3!$A:$H,8,FALSE)</f>
        <v>1489.6</v>
      </c>
    </row>
    <row r="10" spans="1:39" x14ac:dyDescent="0.25">
      <c r="A10">
        <v>8</v>
      </c>
      <c r="B10" s="2" t="s">
        <v>86</v>
      </c>
      <c r="C10" s="3">
        <v>1685</v>
      </c>
      <c r="D10" s="3">
        <v>1121</v>
      </c>
      <c r="E10" s="3">
        <v>122</v>
      </c>
      <c r="F10" s="3">
        <v>3254</v>
      </c>
      <c r="G10" s="3">
        <v>3244</v>
      </c>
      <c r="H10" s="3">
        <v>233</v>
      </c>
      <c r="I10" s="3">
        <v>105</v>
      </c>
      <c r="J10" s="3">
        <v>142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f t="shared" si="1"/>
        <v>9906</v>
      </c>
      <c r="V10" s="3">
        <f t="shared" si="2"/>
        <v>840.66666666666663</v>
      </c>
      <c r="W10" s="3">
        <f t="shared" si="0"/>
        <v>751.16666666666663</v>
      </c>
      <c r="X10" s="3">
        <f t="shared" si="0"/>
        <v>59.166666666666664</v>
      </c>
      <c r="Y10" s="3">
        <f t="shared" si="3"/>
        <v>1651</v>
      </c>
      <c r="Z10" s="16">
        <v>1547792</v>
      </c>
      <c r="AA10" s="16">
        <v>162518.16</v>
      </c>
      <c r="AB10" s="15">
        <f t="shared" si="4"/>
        <v>0.105</v>
      </c>
      <c r="AC10" s="19">
        <f t="shared" si="12"/>
        <v>937.48758328285885</v>
      </c>
      <c r="AD10" s="19">
        <f t="shared" si="13"/>
        <v>0</v>
      </c>
      <c r="AE10" s="19">
        <f t="shared" si="5"/>
        <v>630.44805300602832</v>
      </c>
      <c r="AF10" s="19">
        <f t="shared" si="6"/>
        <v>0</v>
      </c>
      <c r="AG10" s="19">
        <f t="shared" si="7"/>
        <v>9.0062964473909215</v>
      </c>
      <c r="AH10" s="19">
        <f t="shared" si="8"/>
        <v>0</v>
      </c>
      <c r="AI10" s="19">
        <f t="shared" si="9"/>
        <v>4.87923455496498</v>
      </c>
      <c r="AJ10" s="19">
        <f t="shared" si="10"/>
        <v>0</v>
      </c>
      <c r="AK10" s="33">
        <f t="shared" si="11"/>
        <v>33308.1261352</v>
      </c>
      <c r="AL10">
        <f>VLOOKUP(B10,[1]Sheet3!$A:$H,7,FALSE)</f>
        <v>162113.86720000001</v>
      </c>
      <c r="AM10">
        <f>VLOOKUP(B10,[1]Sheet3!$A:$H,8,FALSE)</f>
        <v>8902.1232</v>
      </c>
    </row>
    <row r="11" spans="1:39" x14ac:dyDescent="0.25">
      <c r="A11">
        <v>9</v>
      </c>
      <c r="B11" s="2" t="s">
        <v>40</v>
      </c>
      <c r="C11" s="3">
        <v>6810</v>
      </c>
      <c r="D11" s="3">
        <v>4783</v>
      </c>
      <c r="E11" s="3">
        <v>343</v>
      </c>
      <c r="F11" s="3">
        <v>7372</v>
      </c>
      <c r="G11" s="3">
        <v>5847</v>
      </c>
      <c r="H11" s="3">
        <v>486</v>
      </c>
      <c r="I11" s="3">
        <v>7471</v>
      </c>
      <c r="J11" s="3">
        <v>6545</v>
      </c>
      <c r="K11" s="3">
        <v>554</v>
      </c>
      <c r="L11" s="3">
        <v>7917</v>
      </c>
      <c r="M11" s="3">
        <v>5656</v>
      </c>
      <c r="N11" s="3">
        <v>694</v>
      </c>
      <c r="O11" s="3">
        <v>14041</v>
      </c>
      <c r="P11" s="3">
        <v>11538</v>
      </c>
      <c r="Q11" s="3">
        <v>809</v>
      </c>
      <c r="R11" s="3">
        <v>19246</v>
      </c>
      <c r="S11" s="3">
        <v>13415</v>
      </c>
      <c r="T11" s="3">
        <v>1549</v>
      </c>
      <c r="U11" s="3">
        <f t="shared" si="1"/>
        <v>115076</v>
      </c>
      <c r="V11" s="3">
        <f t="shared" si="2"/>
        <v>10476.166666666666</v>
      </c>
      <c r="W11" s="3">
        <f t="shared" si="0"/>
        <v>7964</v>
      </c>
      <c r="X11" s="3">
        <f t="shared" si="0"/>
        <v>739.16666666666663</v>
      </c>
      <c r="Y11" s="3">
        <f t="shared" si="3"/>
        <v>19179.333333333332</v>
      </c>
      <c r="Z11" s="16">
        <v>363258</v>
      </c>
      <c r="AA11" s="16">
        <v>85002.372000000003</v>
      </c>
      <c r="AB11" s="15">
        <f t="shared" si="4"/>
        <v>0.23400000000000001</v>
      </c>
      <c r="AC11" s="19">
        <f t="shared" si="12"/>
        <v>18.940074385623415</v>
      </c>
      <c r="AD11" s="19">
        <f t="shared" si="13"/>
        <v>0</v>
      </c>
      <c r="AE11" s="19">
        <f t="shared" si="5"/>
        <v>11.872634683617187</v>
      </c>
      <c r="AF11" s="19">
        <f t="shared" si="6"/>
        <v>0</v>
      </c>
      <c r="AG11" s="19">
        <f t="shared" si="7"/>
        <v>14.998638281633088</v>
      </c>
      <c r="AH11" s="19">
        <f t="shared" si="8"/>
        <v>0</v>
      </c>
      <c r="AI11" s="19">
        <f t="shared" si="9"/>
        <v>10.118284283992065</v>
      </c>
      <c r="AJ11" s="19">
        <f t="shared" si="10"/>
        <v>0</v>
      </c>
      <c r="AK11" s="33">
        <f t="shared" si="11"/>
        <v>8400.8681327999984</v>
      </c>
      <c r="AL11">
        <f>VLOOKUP(B11,[1]Sheet3!$A:$H,7,FALSE)</f>
        <v>12451.231999999998</v>
      </c>
      <c r="AM11">
        <f>VLOOKUP(B11,[1]Sheet3!$A:$H,8,FALSE)</f>
        <v>1292</v>
      </c>
    </row>
    <row r="12" spans="1:39" x14ac:dyDescent="0.25">
      <c r="A12">
        <v>10</v>
      </c>
      <c r="B12" s="2" t="s">
        <v>54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>
        <v>364</v>
      </c>
      <c r="S12" s="3"/>
      <c r="T12" s="3"/>
      <c r="U12" s="3">
        <f t="shared" si="1"/>
        <v>364</v>
      </c>
      <c r="V12" s="3">
        <f t="shared" si="2"/>
        <v>60.666666666666664</v>
      </c>
      <c r="W12" s="3">
        <f t="shared" si="0"/>
        <v>0</v>
      </c>
      <c r="X12" s="3">
        <f t="shared" si="0"/>
        <v>0</v>
      </c>
      <c r="Y12" s="3">
        <f t="shared" si="3"/>
        <v>60.666666666666664</v>
      </c>
      <c r="Z12" s="16">
        <v>9636</v>
      </c>
      <c r="AA12" s="16">
        <v>17055.72</v>
      </c>
      <c r="AB12" s="15">
        <f t="shared" si="4"/>
        <v>1.77</v>
      </c>
      <c r="AC12" s="19">
        <f t="shared" si="12"/>
        <v>158.83516483516485</v>
      </c>
      <c r="AD12" s="19">
        <f t="shared" si="13"/>
        <v>0</v>
      </c>
      <c r="AE12" s="19">
        <f t="shared" si="5"/>
        <v>55.73163678426836</v>
      </c>
      <c r="AF12" s="19">
        <f t="shared" si="6"/>
        <v>0</v>
      </c>
      <c r="AG12" s="19">
        <f t="shared" si="7"/>
        <v>158.83516483516485</v>
      </c>
      <c r="AH12" s="19">
        <f t="shared" si="8"/>
        <v>0</v>
      </c>
      <c r="AI12" s="19">
        <f t="shared" si="9"/>
        <v>158.83516483516485</v>
      </c>
      <c r="AJ12" s="19">
        <f t="shared" si="10"/>
        <v>0</v>
      </c>
      <c r="AK12" s="33">
        <f t="shared" si="11"/>
        <v>107.38</v>
      </c>
      <c r="AL12">
        <v>0</v>
      </c>
      <c r="AM12">
        <v>0</v>
      </c>
    </row>
    <row r="13" spans="1:39" x14ac:dyDescent="0.25">
      <c r="A13">
        <v>11</v>
      </c>
      <c r="B13" s="2" t="s">
        <v>22</v>
      </c>
      <c r="C13" s="3">
        <v>238</v>
      </c>
      <c r="D13" s="3">
        <v>69</v>
      </c>
      <c r="E13" s="3">
        <v>32</v>
      </c>
      <c r="F13" s="3">
        <v>190</v>
      </c>
      <c r="G13" s="3">
        <v>70</v>
      </c>
      <c r="H13" s="3">
        <v>22</v>
      </c>
      <c r="I13" s="3">
        <v>225</v>
      </c>
      <c r="J13" s="3">
        <v>71</v>
      </c>
      <c r="K13" s="3">
        <v>42</v>
      </c>
      <c r="L13" s="3">
        <v>187</v>
      </c>
      <c r="M13" s="3">
        <v>67</v>
      </c>
      <c r="N13" s="3">
        <v>28</v>
      </c>
      <c r="O13" s="3">
        <v>288</v>
      </c>
      <c r="P13" s="3">
        <v>78</v>
      </c>
      <c r="Q13" s="3">
        <v>34</v>
      </c>
      <c r="R13" s="3">
        <v>269</v>
      </c>
      <c r="S13" s="3">
        <v>71</v>
      </c>
      <c r="T13" s="3">
        <v>35</v>
      </c>
      <c r="U13" s="3">
        <f t="shared" si="1"/>
        <v>2016</v>
      </c>
      <c r="V13" s="3">
        <f t="shared" si="2"/>
        <v>232.83333333333334</v>
      </c>
      <c r="W13" s="3">
        <f t="shared" si="0"/>
        <v>71</v>
      </c>
      <c r="X13" s="3">
        <f t="shared" si="0"/>
        <v>32.166666666666664</v>
      </c>
      <c r="Y13" s="3">
        <f t="shared" si="3"/>
        <v>336</v>
      </c>
      <c r="Z13" s="16">
        <v>1990</v>
      </c>
      <c r="AA13" s="16">
        <v>155028</v>
      </c>
      <c r="AB13" s="15">
        <f t="shared" si="4"/>
        <v>77.903517587939703</v>
      </c>
      <c r="AC13" s="19">
        <f t="shared" si="12"/>
        <v>5.9226190476190474</v>
      </c>
      <c r="AD13" s="19">
        <f t="shared" si="13"/>
        <v>28201.073366834178</v>
      </c>
      <c r="AE13" s="19">
        <f t="shared" si="5"/>
        <v>2.8602570398495604</v>
      </c>
      <c r="AF13" s="19">
        <f t="shared" si="6"/>
        <v>224377.06216080411</v>
      </c>
      <c r="AG13" s="19">
        <f t="shared" si="7"/>
        <v>3.1555162737532676</v>
      </c>
      <c r="AH13" s="19">
        <f t="shared" si="8"/>
        <v>188876.42192498493</v>
      </c>
      <c r="AI13" s="19">
        <f t="shared" si="9"/>
        <v>2.054132639334425</v>
      </c>
      <c r="AJ13" s="19">
        <f t="shared" si="10"/>
        <v>290148.07111272705</v>
      </c>
      <c r="AK13" s="33">
        <f t="shared" si="11"/>
        <v>75471.27046782714</v>
      </c>
      <c r="AL13">
        <f>VLOOKUP(B13,[1]Sheet3!$A:$H,7,FALSE)</f>
        <v>288.98847999999998</v>
      </c>
      <c r="AM13">
        <f>VLOOKUP(B13,[1]Sheet3!$A:$H,8,FALSE)</f>
        <v>108.81984</v>
      </c>
    </row>
    <row r="14" spans="1:39" x14ac:dyDescent="0.25">
      <c r="A14">
        <v>12</v>
      </c>
      <c r="B14" s="2" t="s">
        <v>53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>
        <v>10054</v>
      </c>
      <c r="S14" s="3">
        <v>5464</v>
      </c>
      <c r="T14" s="3">
        <v>321</v>
      </c>
      <c r="U14" s="3">
        <f t="shared" si="1"/>
        <v>15839</v>
      </c>
      <c r="V14" s="3">
        <f t="shared" si="2"/>
        <v>1675.6666666666667</v>
      </c>
      <c r="W14" s="3">
        <f t="shared" si="0"/>
        <v>910.66666666666663</v>
      </c>
      <c r="X14" s="3">
        <f t="shared" si="0"/>
        <v>53.5</v>
      </c>
      <c r="Y14" s="3">
        <f t="shared" si="3"/>
        <v>2639.8333333333335</v>
      </c>
      <c r="Z14" s="16">
        <v>184093</v>
      </c>
      <c r="AA14" s="16">
        <v>19145.671999999999</v>
      </c>
      <c r="AB14" s="15">
        <f t="shared" si="4"/>
        <v>0.104</v>
      </c>
      <c r="AC14" s="19">
        <f t="shared" si="12"/>
        <v>69.736599532798778</v>
      </c>
      <c r="AD14" s="19">
        <f t="shared" si="13"/>
        <v>0</v>
      </c>
      <c r="AE14" s="19">
        <f t="shared" si="5"/>
        <v>38.121201453671965</v>
      </c>
      <c r="AF14" s="19">
        <f t="shared" si="6"/>
        <v>0</v>
      </c>
      <c r="AG14" s="19">
        <f t="shared" si="7"/>
        <v>105.09590865842054</v>
      </c>
      <c r="AH14" s="19">
        <f t="shared" si="8"/>
        <v>0</v>
      </c>
      <c r="AI14" s="19">
        <f t="shared" si="9"/>
        <v>101.35791366906474</v>
      </c>
      <c r="AJ14" s="19">
        <f t="shared" si="10"/>
        <v>0</v>
      </c>
      <c r="AK14" s="33">
        <f t="shared" si="11"/>
        <v>188.89173333333332</v>
      </c>
      <c r="AL14">
        <f>VLOOKUP(B14,[1]Sheet3!$A:$H,7,FALSE)</f>
        <v>76</v>
      </c>
      <c r="AM14">
        <f>VLOOKUP(B14,[1]Sheet3!$A:$H,8,FALSE)</f>
        <v>0</v>
      </c>
    </row>
    <row r="15" spans="1:39" x14ac:dyDescent="0.25">
      <c r="A15">
        <v>13</v>
      </c>
      <c r="B15" s="2" t="s">
        <v>45</v>
      </c>
      <c r="C15" s="3"/>
      <c r="D15" s="3"/>
      <c r="E15" s="3"/>
      <c r="F15" s="3">
        <v>4742</v>
      </c>
      <c r="G15" s="3">
        <v>1353</v>
      </c>
      <c r="H15" s="3">
        <v>133</v>
      </c>
      <c r="I15" s="3">
        <v>11928</v>
      </c>
      <c r="J15" s="3">
        <v>4867</v>
      </c>
      <c r="K15" s="3">
        <v>28</v>
      </c>
      <c r="L15" s="3">
        <v>18640</v>
      </c>
      <c r="M15" s="3">
        <v>10765</v>
      </c>
      <c r="N15" s="3">
        <v>764</v>
      </c>
      <c r="O15" s="3">
        <v>31549</v>
      </c>
      <c r="P15" s="3">
        <v>15583</v>
      </c>
      <c r="Q15" s="3">
        <v>1474</v>
      </c>
      <c r="R15" s="3">
        <v>25748</v>
      </c>
      <c r="S15" s="3">
        <v>15677</v>
      </c>
      <c r="T15" s="3">
        <v>749</v>
      </c>
      <c r="U15" s="3">
        <f t="shared" si="1"/>
        <v>144000</v>
      </c>
      <c r="V15" s="3">
        <f t="shared" si="2"/>
        <v>15434.5</v>
      </c>
      <c r="W15" s="3">
        <f t="shared" si="0"/>
        <v>8040.833333333333</v>
      </c>
      <c r="X15" s="3">
        <f t="shared" si="0"/>
        <v>524.66666666666663</v>
      </c>
      <c r="Y15" s="3">
        <f t="shared" si="3"/>
        <v>24000</v>
      </c>
      <c r="Z15" s="16">
        <v>517589</v>
      </c>
      <c r="AA15" s="16">
        <v>77120.760999999999</v>
      </c>
      <c r="AB15" s="15">
        <f t="shared" si="4"/>
        <v>0.14899999999999999</v>
      </c>
      <c r="AC15" s="19">
        <f t="shared" si="12"/>
        <v>21.566208333333332</v>
      </c>
      <c r="AD15" s="19">
        <f t="shared" si="13"/>
        <v>0</v>
      </c>
      <c r="AE15" s="19">
        <f t="shared" si="5"/>
        <v>11.627818769763659</v>
      </c>
      <c r="AF15" s="19">
        <f t="shared" si="6"/>
        <v>0</v>
      </c>
      <c r="AG15" s="19">
        <f t="shared" si="7"/>
        <v>29.780553621670759</v>
      </c>
      <c r="AH15" s="19">
        <f t="shared" si="8"/>
        <v>0</v>
      </c>
      <c r="AI15" s="19">
        <f t="shared" si="9"/>
        <v>27.193065410799491</v>
      </c>
      <c r="AJ15" s="19">
        <f t="shared" si="10"/>
        <v>0</v>
      </c>
      <c r="AK15" s="33">
        <f t="shared" si="11"/>
        <v>2836.0451400000002</v>
      </c>
      <c r="AL15">
        <f>VLOOKUP(B15,[1]Sheet3!$A:$H,7,FALSE)</f>
        <v>1854.3999999999999</v>
      </c>
      <c r="AM15">
        <f>VLOOKUP(B15,[1]Sheet3!$A:$H,8,FALSE)</f>
        <v>91.199999999999989</v>
      </c>
    </row>
    <row r="16" spans="1:39" x14ac:dyDescent="0.25">
      <c r="A16">
        <v>14</v>
      </c>
      <c r="B16" s="2" t="s">
        <v>32</v>
      </c>
      <c r="C16" s="3">
        <v>4136</v>
      </c>
      <c r="D16" s="3">
        <v>275</v>
      </c>
      <c r="E16" s="3">
        <v>1251</v>
      </c>
      <c r="F16" s="3">
        <v>2705</v>
      </c>
      <c r="G16" s="3">
        <v>30</v>
      </c>
      <c r="H16" s="3">
        <v>595</v>
      </c>
      <c r="I16" s="3">
        <v>3450</v>
      </c>
      <c r="J16" s="3">
        <v>30</v>
      </c>
      <c r="K16" s="3">
        <v>1100</v>
      </c>
      <c r="L16" s="3">
        <v>4476</v>
      </c>
      <c r="M16" s="3">
        <v>50</v>
      </c>
      <c r="N16" s="3">
        <v>2502</v>
      </c>
      <c r="O16" s="3">
        <v>6330</v>
      </c>
      <c r="P16" s="3">
        <v>184</v>
      </c>
      <c r="Q16" s="3">
        <v>2964</v>
      </c>
      <c r="R16" s="3">
        <v>3472</v>
      </c>
      <c r="S16" s="3">
        <v>50</v>
      </c>
      <c r="T16" s="3">
        <v>1545</v>
      </c>
      <c r="U16" s="3">
        <f t="shared" si="1"/>
        <v>35145</v>
      </c>
      <c r="V16" s="3">
        <f t="shared" si="2"/>
        <v>4094.8333333333335</v>
      </c>
      <c r="W16" s="3">
        <f t="shared" si="0"/>
        <v>103.16666666666667</v>
      </c>
      <c r="X16" s="3">
        <f t="shared" si="0"/>
        <v>1659.5</v>
      </c>
      <c r="Y16" s="3">
        <f t="shared" si="3"/>
        <v>5857.5</v>
      </c>
      <c r="Z16" s="16">
        <v>226819</v>
      </c>
      <c r="AA16" s="16">
        <v>44927.057747309998</v>
      </c>
      <c r="AB16" s="15">
        <f t="shared" si="4"/>
        <v>0.19807448999999999</v>
      </c>
      <c r="AC16" s="19">
        <f t="shared" si="12"/>
        <v>38.722833973538201</v>
      </c>
      <c r="AD16" s="19">
        <f t="shared" si="13"/>
        <v>0</v>
      </c>
      <c r="AE16" s="19">
        <f t="shared" si="5"/>
        <v>17.015966135962532</v>
      </c>
      <c r="AF16" s="19">
        <f t="shared" si="6"/>
        <v>0</v>
      </c>
      <c r="AG16" s="19">
        <f t="shared" si="7"/>
        <v>28.081273703454563</v>
      </c>
      <c r="AH16" s="19">
        <f t="shared" si="8"/>
        <v>0</v>
      </c>
      <c r="AI16" s="19">
        <f t="shared" si="9"/>
        <v>19.788308427473087</v>
      </c>
      <c r="AJ16" s="19">
        <f t="shared" si="10"/>
        <v>0</v>
      </c>
      <c r="AK16" s="33">
        <f t="shared" si="11"/>
        <v>2270.3839447406003</v>
      </c>
      <c r="AL16">
        <f>VLOOKUP(B16,[1]Sheet3!$A:$H,7,FALSE)</f>
        <v>197.6</v>
      </c>
      <c r="AM16">
        <f>VLOOKUP(B16,[1]Sheet3!$A:$H,8,FALSE)</f>
        <v>3784.7999999999997</v>
      </c>
    </row>
    <row r="17" spans="1:39" x14ac:dyDescent="0.25">
      <c r="A17">
        <v>15</v>
      </c>
      <c r="B17" s="2" t="s">
        <v>33</v>
      </c>
      <c r="C17" s="3">
        <v>9427</v>
      </c>
      <c r="D17" s="3">
        <v>244</v>
      </c>
      <c r="E17" s="3">
        <v>1788</v>
      </c>
      <c r="F17" s="3">
        <v>9227</v>
      </c>
      <c r="G17" s="3">
        <v>240</v>
      </c>
      <c r="H17" s="3">
        <v>2332</v>
      </c>
      <c r="I17" s="3">
        <v>5807</v>
      </c>
      <c r="J17" s="3">
        <v>306</v>
      </c>
      <c r="K17" s="3">
        <v>4561</v>
      </c>
      <c r="L17" s="3">
        <v>14260</v>
      </c>
      <c r="M17" s="3">
        <v>360</v>
      </c>
      <c r="N17" s="3">
        <v>3561</v>
      </c>
      <c r="O17" s="3">
        <v>18256</v>
      </c>
      <c r="P17" s="3">
        <v>638</v>
      </c>
      <c r="Q17" s="3">
        <v>8068</v>
      </c>
      <c r="R17" s="3">
        <v>10234</v>
      </c>
      <c r="S17" s="3">
        <v>30</v>
      </c>
      <c r="T17" s="3">
        <v>5114</v>
      </c>
      <c r="U17" s="3">
        <f t="shared" si="1"/>
        <v>94453</v>
      </c>
      <c r="V17" s="3">
        <f t="shared" si="2"/>
        <v>11201.833333333334</v>
      </c>
      <c r="W17" s="3">
        <f t="shared" si="0"/>
        <v>303</v>
      </c>
      <c r="X17" s="3">
        <f t="shared" si="0"/>
        <v>4237.333333333333</v>
      </c>
      <c r="Y17" s="3">
        <f t="shared" si="3"/>
        <v>15742.166666666666</v>
      </c>
      <c r="Z17" s="16">
        <v>1150738</v>
      </c>
      <c r="AA17" s="16">
        <v>317739.99691798998</v>
      </c>
      <c r="AB17" s="15">
        <f t="shared" si="4"/>
        <v>0.27611845347767255</v>
      </c>
      <c r="AC17" s="19">
        <f t="shared" si="12"/>
        <v>73.099086318062959</v>
      </c>
      <c r="AD17" s="19">
        <f t="shared" si="13"/>
        <v>0</v>
      </c>
      <c r="AE17" s="19">
        <f t="shared" si="5"/>
        <v>31.821255271624171</v>
      </c>
      <c r="AF17" s="19">
        <f t="shared" si="6"/>
        <v>0</v>
      </c>
      <c r="AG17" s="19">
        <f t="shared" si="7"/>
        <v>50.67492407306014</v>
      </c>
      <c r="AH17" s="19">
        <f t="shared" si="8"/>
        <v>0</v>
      </c>
      <c r="AI17" s="19">
        <f t="shared" si="9"/>
        <v>35.419667285070226</v>
      </c>
      <c r="AJ17" s="19">
        <f t="shared" si="10"/>
        <v>0</v>
      </c>
      <c r="AK17" s="33">
        <f t="shared" si="11"/>
        <v>8970.7222363413021</v>
      </c>
      <c r="AL17">
        <f>VLOOKUP(B17,[1]Sheet3!$A:$H,7,FALSE)</f>
        <v>836</v>
      </c>
      <c r="AM17">
        <f>VLOOKUP(B17,[1]Sheet3!$A:$H,8,FALSE)</f>
        <v>10670.4</v>
      </c>
    </row>
    <row r="18" spans="1:39" x14ac:dyDescent="0.25">
      <c r="A18">
        <v>16</v>
      </c>
      <c r="B18" s="2" t="s">
        <v>20</v>
      </c>
      <c r="C18" s="3">
        <v>3626</v>
      </c>
      <c r="D18" s="3">
        <v>2315</v>
      </c>
      <c r="E18" s="3"/>
      <c r="F18" s="3">
        <v>727</v>
      </c>
      <c r="G18" s="3">
        <v>691</v>
      </c>
      <c r="H18" s="3">
        <v>138</v>
      </c>
      <c r="I18" s="3">
        <v>318</v>
      </c>
      <c r="J18" s="3">
        <v>182</v>
      </c>
      <c r="K18" s="3"/>
      <c r="L18" s="3">
        <v>7</v>
      </c>
      <c r="M18" s="3"/>
      <c r="N18" s="3"/>
      <c r="O18" s="3">
        <v>98</v>
      </c>
      <c r="P18" s="3">
        <v>60</v>
      </c>
      <c r="Q18" s="3"/>
      <c r="R18" s="3"/>
      <c r="S18" s="3"/>
      <c r="T18" s="3"/>
      <c r="U18" s="3">
        <f t="shared" si="1"/>
        <v>8162</v>
      </c>
      <c r="V18" s="3">
        <f t="shared" si="2"/>
        <v>796</v>
      </c>
      <c r="W18" s="3">
        <f t="shared" si="0"/>
        <v>541.33333333333337</v>
      </c>
      <c r="X18" s="3">
        <f t="shared" si="0"/>
        <v>23</v>
      </c>
      <c r="Y18" s="3">
        <f t="shared" si="3"/>
        <v>1360.3333333333333</v>
      </c>
      <c r="Z18" s="16">
        <v>924</v>
      </c>
      <c r="AA18" s="16">
        <v>227.76000000000002</v>
      </c>
      <c r="AB18" s="15">
        <f t="shared" si="4"/>
        <v>0.24649350649350651</v>
      </c>
      <c r="AC18" s="19">
        <f t="shared" si="12"/>
        <v>0.679245283018868</v>
      </c>
      <c r="AD18" s="19">
        <f t="shared" si="13"/>
        <v>2119.4333333333338</v>
      </c>
      <c r="AE18" s="19">
        <f t="shared" si="5"/>
        <v>0.4032117297957758</v>
      </c>
      <c r="AF18" s="19">
        <f t="shared" si="6"/>
        <v>3726.2916363636373</v>
      </c>
      <c r="AG18" s="19">
        <f t="shared" si="7"/>
        <v>7.1165650219904937E-3</v>
      </c>
      <c r="AH18" s="19">
        <f t="shared" si="8"/>
        <v>223801.66923636364</v>
      </c>
      <c r="AI18" s="19">
        <f t="shared" si="9"/>
        <v>3.857658223104507E-3</v>
      </c>
      <c r="AJ18" s="19">
        <f t="shared" si="10"/>
        <v>412866.83242478734</v>
      </c>
      <c r="AK18" s="33">
        <f t="shared" si="11"/>
        <v>59041.000220259746</v>
      </c>
      <c r="AL18">
        <f>VLOOKUP(B18,[1]Sheet3!$A:$H,7,FALSE)</f>
        <v>122597.12</v>
      </c>
      <c r="AM18">
        <f>VLOOKUP(B18,[1]Sheet3!$A:$H,8,FALSE)</f>
        <v>6444.7999999999993</v>
      </c>
    </row>
    <row r="19" spans="1:39" x14ac:dyDescent="0.25">
      <c r="A19">
        <v>17</v>
      </c>
      <c r="B19" s="2" t="s">
        <v>9</v>
      </c>
      <c r="C19" s="3">
        <v>24262</v>
      </c>
      <c r="D19" s="3">
        <v>9913</v>
      </c>
      <c r="E19" s="3">
        <v>694</v>
      </c>
      <c r="F19" s="3">
        <v>24696</v>
      </c>
      <c r="G19" s="3">
        <v>11530</v>
      </c>
      <c r="H19" s="3">
        <v>1177</v>
      </c>
      <c r="I19" s="3">
        <v>20813</v>
      </c>
      <c r="J19" s="3">
        <v>10487</v>
      </c>
      <c r="K19" s="3">
        <v>744</v>
      </c>
      <c r="L19" s="3">
        <v>22973</v>
      </c>
      <c r="M19" s="3">
        <v>8975</v>
      </c>
      <c r="N19" s="3">
        <v>701</v>
      </c>
      <c r="O19" s="3">
        <v>25260</v>
      </c>
      <c r="P19" s="3">
        <v>13449</v>
      </c>
      <c r="Q19" s="3">
        <v>1651</v>
      </c>
      <c r="R19" s="3">
        <v>22914</v>
      </c>
      <c r="S19" s="3">
        <v>9709</v>
      </c>
      <c r="T19" s="3">
        <v>959</v>
      </c>
      <c r="U19" s="3">
        <f t="shared" si="1"/>
        <v>210907</v>
      </c>
      <c r="V19" s="3">
        <f t="shared" si="2"/>
        <v>23486.333333333332</v>
      </c>
      <c r="W19" s="3">
        <f t="shared" si="2"/>
        <v>10677.166666666666</v>
      </c>
      <c r="X19" s="3">
        <f t="shared" si="2"/>
        <v>987.66666666666663</v>
      </c>
      <c r="Y19" s="3">
        <f t="shared" si="3"/>
        <v>35151.166666666664</v>
      </c>
      <c r="Z19" s="16">
        <v>204726</v>
      </c>
      <c r="AA19" s="16">
        <v>7387.3125999999993</v>
      </c>
      <c r="AB19" s="15">
        <f t="shared" si="4"/>
        <v>3.6083900432773555E-2</v>
      </c>
      <c r="AC19" s="19">
        <f t="shared" si="12"/>
        <v>5.8241594636498553</v>
      </c>
      <c r="AD19" s="19">
        <f t="shared" si="13"/>
        <v>1491.4257866708017</v>
      </c>
      <c r="AE19" s="19">
        <f t="shared" si="5"/>
        <v>3.0140576818651703</v>
      </c>
      <c r="AF19" s="19">
        <f t="shared" si="6"/>
        <v>9769.3558045674545</v>
      </c>
      <c r="AG19" s="19">
        <f t="shared" si="7"/>
        <v>3.4826640929379562</v>
      </c>
      <c r="AH19" s="19">
        <f t="shared" si="8"/>
        <v>7460.8573124697168</v>
      </c>
      <c r="AI19" s="19">
        <f t="shared" si="9"/>
        <v>2.3057952868706924</v>
      </c>
      <c r="AJ19" s="19">
        <f t="shared" si="10"/>
        <v>11268.849412878955</v>
      </c>
      <c r="AK19" s="33">
        <f t="shared" si="11"/>
        <v>3203.8024546514198</v>
      </c>
      <c r="AL19">
        <f>VLOOKUP(B19,[1]Sheet3!$A:$H,7,FALSE)</f>
        <v>32605.386239999996</v>
      </c>
      <c r="AM19">
        <f>VLOOKUP(B19,[1]Sheet3!$A:$H,8,FALSE)</f>
        <v>2692.5888</v>
      </c>
    </row>
    <row r="20" spans="1:39" x14ac:dyDescent="0.25">
      <c r="A20">
        <v>18</v>
      </c>
      <c r="B20" s="2" t="s">
        <v>49</v>
      </c>
      <c r="C20" s="3">
        <v>2151</v>
      </c>
      <c r="D20" s="3">
        <v>425</v>
      </c>
      <c r="E20" s="3">
        <v>74</v>
      </c>
      <c r="F20" s="3">
        <v>1316</v>
      </c>
      <c r="G20" s="3">
        <v>371</v>
      </c>
      <c r="H20" s="3">
        <v>59</v>
      </c>
      <c r="I20" s="3">
        <v>257</v>
      </c>
      <c r="J20" s="3">
        <v>189</v>
      </c>
      <c r="K20" s="3">
        <v>26</v>
      </c>
      <c r="L20" s="3">
        <v>122</v>
      </c>
      <c r="M20" s="3">
        <v>52</v>
      </c>
      <c r="N20" s="3">
        <v>4</v>
      </c>
      <c r="O20" s="3">
        <v>720</v>
      </c>
      <c r="P20" s="3">
        <v>210</v>
      </c>
      <c r="Q20" s="3">
        <v>25</v>
      </c>
      <c r="R20" s="3">
        <v>763</v>
      </c>
      <c r="S20" s="3">
        <v>207</v>
      </c>
      <c r="T20" s="3">
        <v>34</v>
      </c>
      <c r="U20" s="3">
        <f t="shared" si="1"/>
        <v>7005</v>
      </c>
      <c r="V20" s="3">
        <f t="shared" si="2"/>
        <v>888.16666666666663</v>
      </c>
      <c r="W20" s="3">
        <f t="shared" si="2"/>
        <v>242.33333333333334</v>
      </c>
      <c r="X20" s="3">
        <f t="shared" si="2"/>
        <v>37</v>
      </c>
      <c r="Y20" s="3">
        <f t="shared" si="3"/>
        <v>1167.5</v>
      </c>
      <c r="Z20" s="16">
        <v>2224</v>
      </c>
      <c r="AA20" s="16">
        <v>57643.680000000008</v>
      </c>
      <c r="AB20" s="15">
        <f t="shared" si="4"/>
        <v>25.918920863309356</v>
      </c>
      <c r="AC20" s="19">
        <f t="shared" si="12"/>
        <v>1.9049250535331905</v>
      </c>
      <c r="AD20" s="19">
        <f t="shared" si="13"/>
        <v>154178.70075539569</v>
      </c>
      <c r="AE20" s="19">
        <f t="shared" si="5"/>
        <v>0.86595088142819598</v>
      </c>
      <c r="AF20" s="19">
        <f t="shared" si="6"/>
        <v>408324.73536151089</v>
      </c>
      <c r="AG20" s="19">
        <f t="shared" si="7"/>
        <v>1.882819117522228</v>
      </c>
      <c r="AH20" s="19">
        <f t="shared" si="8"/>
        <v>156665.67996178422</v>
      </c>
      <c r="AI20" s="19">
        <f t="shared" si="9"/>
        <v>1.5549270861782261</v>
      </c>
      <c r="AJ20" s="19">
        <f t="shared" si="10"/>
        <v>189702.23100085379</v>
      </c>
      <c r="AK20" s="33">
        <f t="shared" si="11"/>
        <v>37071.62896086619</v>
      </c>
      <c r="AL20">
        <f>VLOOKUP(B20,[1]Sheet3!$A:$H,7,FALSE)</f>
        <v>250.52336</v>
      </c>
      <c r="AM20">
        <f>VLOOKUP(B20,[1]Sheet3!$A:$H,8,FALSE)</f>
        <v>42.517440000000001</v>
      </c>
    </row>
    <row r="21" spans="1:39" x14ac:dyDescent="0.25">
      <c r="A21">
        <v>19</v>
      </c>
      <c r="B21" s="2" t="s">
        <v>6</v>
      </c>
      <c r="C21" s="3">
        <v>49360</v>
      </c>
      <c r="D21" s="3">
        <v>20175</v>
      </c>
      <c r="E21" s="3">
        <v>1157</v>
      </c>
      <c r="F21" s="3">
        <v>48426</v>
      </c>
      <c r="G21" s="3">
        <v>21390</v>
      </c>
      <c r="H21" s="3">
        <v>1324</v>
      </c>
      <c r="I21" s="3">
        <v>42909</v>
      </c>
      <c r="J21" s="3">
        <v>20177</v>
      </c>
      <c r="K21" s="3">
        <v>1000</v>
      </c>
      <c r="L21" s="3">
        <v>19840</v>
      </c>
      <c r="M21" s="3">
        <v>7249</v>
      </c>
      <c r="N21" s="3">
        <v>634</v>
      </c>
      <c r="O21" s="3">
        <v>5950</v>
      </c>
      <c r="P21" s="3">
        <v>2735</v>
      </c>
      <c r="Q21" s="3">
        <v>16</v>
      </c>
      <c r="R21" s="3">
        <v>9485</v>
      </c>
      <c r="S21" s="3">
        <v>4495</v>
      </c>
      <c r="T21" s="3">
        <v>402</v>
      </c>
      <c r="U21" s="3">
        <f t="shared" si="1"/>
        <v>256724</v>
      </c>
      <c r="V21" s="3">
        <f t="shared" si="2"/>
        <v>29328.333333333332</v>
      </c>
      <c r="W21" s="3">
        <f t="shared" si="2"/>
        <v>12703.5</v>
      </c>
      <c r="X21" s="3">
        <f t="shared" si="2"/>
        <v>755.5</v>
      </c>
      <c r="Y21" s="3">
        <f t="shared" si="3"/>
        <v>42787.333333333336</v>
      </c>
      <c r="Z21" s="16">
        <v>199145</v>
      </c>
      <c r="AA21" s="16">
        <v>17865.960999999999</v>
      </c>
      <c r="AB21" s="15">
        <f t="shared" si="4"/>
        <v>8.9713329483542145E-2</v>
      </c>
      <c r="AC21" s="19">
        <f t="shared" si="12"/>
        <v>4.6542980009660173</v>
      </c>
      <c r="AD21" s="19">
        <f t="shared" si="13"/>
        <v>9004.1979313883548</v>
      </c>
      <c r="AE21" s="19">
        <f t="shared" si="5"/>
        <v>2.3611815096408932</v>
      </c>
      <c r="AF21" s="19">
        <f t="shared" si="6"/>
        <v>35099.77945212659</v>
      </c>
      <c r="AG21" s="19">
        <f t="shared" si="7"/>
        <v>2.1063684642975877</v>
      </c>
      <c r="AH21" s="19">
        <f t="shared" si="8"/>
        <v>41507.187202588779</v>
      </c>
      <c r="AI21" s="19">
        <f t="shared" si="9"/>
        <v>1.3278302440669139</v>
      </c>
      <c r="AJ21" s="19">
        <f t="shared" si="10"/>
        <v>65843.830983581312</v>
      </c>
      <c r="AK21" s="33">
        <f t="shared" si="11"/>
        <v>13455.003815306734</v>
      </c>
      <c r="AL21">
        <f>VLOOKUP(B21,[1]Sheet3!$A:$H,7,FALSE)</f>
        <v>62229.103999999999</v>
      </c>
      <c r="AM21">
        <f>VLOOKUP(B21,[1]Sheet3!$A:$H,8,FALSE)</f>
        <v>2986.7999999999997</v>
      </c>
    </row>
    <row r="22" spans="1:39" x14ac:dyDescent="0.25">
      <c r="A22">
        <v>20</v>
      </c>
      <c r="B22" s="2" t="s">
        <v>42</v>
      </c>
      <c r="C22" s="3">
        <v>12888</v>
      </c>
      <c r="D22" s="3">
        <v>6671</v>
      </c>
      <c r="E22" s="3">
        <v>60</v>
      </c>
      <c r="F22" s="3">
        <v>23302</v>
      </c>
      <c r="G22" s="3">
        <v>13211</v>
      </c>
      <c r="H22" s="3">
        <v>90</v>
      </c>
      <c r="I22" s="3">
        <v>23275</v>
      </c>
      <c r="J22" s="3">
        <v>16045</v>
      </c>
      <c r="K22" s="3">
        <v>847</v>
      </c>
      <c r="L22" s="3">
        <v>24092</v>
      </c>
      <c r="M22" s="3">
        <v>18090</v>
      </c>
      <c r="N22" s="3">
        <v>512</v>
      </c>
      <c r="O22" s="3">
        <v>39440</v>
      </c>
      <c r="P22" s="3">
        <v>22581</v>
      </c>
      <c r="Q22" s="3">
        <v>726</v>
      </c>
      <c r="R22" s="3">
        <v>34270</v>
      </c>
      <c r="S22" s="3">
        <v>21593</v>
      </c>
      <c r="T22" s="3">
        <v>640</v>
      </c>
      <c r="U22" s="3">
        <f t="shared" si="1"/>
        <v>258333</v>
      </c>
      <c r="V22" s="3">
        <f t="shared" si="2"/>
        <v>26211.166666666668</v>
      </c>
      <c r="W22" s="3">
        <f t="shared" si="2"/>
        <v>16365.166666666666</v>
      </c>
      <c r="X22" s="3">
        <f t="shared" si="2"/>
        <v>479.16666666666669</v>
      </c>
      <c r="Y22" s="3">
        <f t="shared" si="3"/>
        <v>43055.5</v>
      </c>
      <c r="Z22" s="16">
        <v>1418125</v>
      </c>
      <c r="AA22" s="16">
        <v>85087.5</v>
      </c>
      <c r="AB22" s="15">
        <f t="shared" si="4"/>
        <v>0.06</v>
      </c>
      <c r="AC22" s="19">
        <f t="shared" si="12"/>
        <v>32.937139273728093</v>
      </c>
      <c r="AD22" s="19">
        <f t="shared" si="13"/>
        <v>0</v>
      </c>
      <c r="AE22" s="19">
        <f t="shared" si="5"/>
        <v>18.862813173409634</v>
      </c>
      <c r="AF22" s="19">
        <f t="shared" si="6"/>
        <v>0</v>
      </c>
      <c r="AG22" s="19">
        <f t="shared" si="7"/>
        <v>19.673434058232854</v>
      </c>
      <c r="AH22" s="19">
        <f t="shared" si="8"/>
        <v>0</v>
      </c>
      <c r="AI22" s="19">
        <f t="shared" si="9"/>
        <v>12.767330149996843</v>
      </c>
      <c r="AJ22" s="19">
        <f t="shared" si="10"/>
        <v>0</v>
      </c>
      <c r="AK22" s="33">
        <f t="shared" si="11"/>
        <v>6664.4708799999999</v>
      </c>
      <c r="AL22">
        <f>VLOOKUP(B22,[1]Sheet3!$A:$H,7,FALSE)</f>
        <v>44428.08</v>
      </c>
      <c r="AM22">
        <f>VLOOKUP(B22,[1]Sheet3!$A:$H,8,FALSE)</f>
        <v>1444</v>
      </c>
    </row>
    <row r="23" spans="1:39" x14ac:dyDescent="0.25">
      <c r="A23">
        <v>21</v>
      </c>
      <c r="B23" s="2" t="s">
        <v>1</v>
      </c>
      <c r="C23" s="3">
        <v>65260</v>
      </c>
      <c r="D23" s="3">
        <v>18775</v>
      </c>
      <c r="E23" s="3">
        <v>1306</v>
      </c>
      <c r="F23" s="3">
        <v>58527</v>
      </c>
      <c r="G23" s="3">
        <v>16440</v>
      </c>
      <c r="H23" s="3">
        <v>1239</v>
      </c>
      <c r="I23" s="3">
        <v>53809</v>
      </c>
      <c r="J23" s="3">
        <v>16021</v>
      </c>
      <c r="K23" s="3">
        <v>824</v>
      </c>
      <c r="L23" s="3">
        <v>27905</v>
      </c>
      <c r="M23" s="3">
        <v>12125</v>
      </c>
      <c r="N23" s="3">
        <v>369</v>
      </c>
      <c r="O23" s="3">
        <v>14209</v>
      </c>
      <c r="P23" s="3">
        <v>5147</v>
      </c>
      <c r="Q23" s="3">
        <v>407</v>
      </c>
      <c r="R23" s="3">
        <v>2132</v>
      </c>
      <c r="S23" s="3">
        <v>1227</v>
      </c>
      <c r="T23" s="3"/>
      <c r="U23" s="3">
        <f t="shared" si="1"/>
        <v>295722</v>
      </c>
      <c r="V23" s="3">
        <f t="shared" si="2"/>
        <v>36973.666666666664</v>
      </c>
      <c r="W23" s="3">
        <f t="shared" si="2"/>
        <v>11622.5</v>
      </c>
      <c r="X23" s="3">
        <f t="shared" si="2"/>
        <v>690.83333333333337</v>
      </c>
      <c r="Y23" s="3">
        <f t="shared" si="3"/>
        <v>49287</v>
      </c>
      <c r="Z23" s="16">
        <v>2386</v>
      </c>
      <c r="AA23" s="16">
        <v>139.58100000000002</v>
      </c>
      <c r="AB23" s="15">
        <f t="shared" si="4"/>
        <v>5.850000000000001E-2</v>
      </c>
      <c r="AC23" s="19">
        <f t="shared" si="12"/>
        <v>4.8410331324690081E-2</v>
      </c>
      <c r="AD23" s="19">
        <f t="shared" si="13"/>
        <v>20043.445500000005</v>
      </c>
      <c r="AE23" s="19">
        <f t="shared" si="5"/>
        <v>2.2495473328109115E-2</v>
      </c>
      <c r="AF23" s="19">
        <f t="shared" si="6"/>
        <v>43294.357275000002</v>
      </c>
      <c r="AG23" s="19">
        <f t="shared" si="7"/>
        <v>2.491100874481508E-2</v>
      </c>
      <c r="AH23" s="19">
        <f t="shared" si="8"/>
        <v>39082.716660000013</v>
      </c>
      <c r="AI23" s="19">
        <f t="shared" si="9"/>
        <v>1.636857310432966E-2</v>
      </c>
      <c r="AJ23" s="19">
        <f t="shared" si="10"/>
        <v>59479.21607356632</v>
      </c>
      <c r="AK23" s="33">
        <f t="shared" si="11"/>
        <v>8527.3773780000029</v>
      </c>
      <c r="AL23">
        <f>VLOOKUP(B23,[1]Sheet3!$A:$H,7,FALSE)</f>
        <v>55676.08</v>
      </c>
      <c r="AM23">
        <f>VLOOKUP(B23,[1]Sheet3!$A:$H,8,FALSE)</f>
        <v>3131.2</v>
      </c>
    </row>
    <row r="24" spans="1:39" x14ac:dyDescent="0.25">
      <c r="A24">
        <v>22</v>
      </c>
      <c r="B24" s="2" t="s">
        <v>2</v>
      </c>
      <c r="C24" s="3">
        <v>99616</v>
      </c>
      <c r="D24" s="3">
        <v>36932</v>
      </c>
      <c r="E24" s="3">
        <v>1817</v>
      </c>
      <c r="F24" s="3">
        <v>97877</v>
      </c>
      <c r="G24" s="3">
        <v>34146</v>
      </c>
      <c r="H24" s="3">
        <v>2008</v>
      </c>
      <c r="I24" s="3">
        <v>94341</v>
      </c>
      <c r="J24" s="3">
        <v>37089</v>
      </c>
      <c r="K24" s="3">
        <v>1788</v>
      </c>
      <c r="L24" s="3">
        <v>104382</v>
      </c>
      <c r="M24" s="3">
        <v>33426</v>
      </c>
      <c r="N24" s="3">
        <v>1788</v>
      </c>
      <c r="O24" s="3">
        <v>144984</v>
      </c>
      <c r="P24" s="3">
        <v>47305</v>
      </c>
      <c r="Q24" s="3">
        <v>1716</v>
      </c>
      <c r="R24" s="3">
        <v>136618</v>
      </c>
      <c r="S24" s="3">
        <v>47943</v>
      </c>
      <c r="T24" s="3">
        <v>2570</v>
      </c>
      <c r="U24" s="3">
        <f t="shared" si="1"/>
        <v>926346</v>
      </c>
      <c r="V24" s="3">
        <f t="shared" si="2"/>
        <v>112969.66666666667</v>
      </c>
      <c r="W24" s="3">
        <f t="shared" si="2"/>
        <v>39473.5</v>
      </c>
      <c r="X24" s="3">
        <f t="shared" si="2"/>
        <v>1947.8333333333333</v>
      </c>
      <c r="Y24" s="3">
        <f t="shared" si="3"/>
        <v>154391</v>
      </c>
      <c r="Z24" s="16">
        <v>904804</v>
      </c>
      <c r="AA24" s="16">
        <v>61950.442800000004</v>
      </c>
      <c r="AB24" s="15">
        <f t="shared" si="4"/>
        <v>6.8468356461730939E-2</v>
      </c>
      <c r="AC24" s="19">
        <f t="shared" si="12"/>
        <v>5.8604711414525461</v>
      </c>
      <c r="AD24" s="19">
        <f t="shared" si="13"/>
        <v>12045.843357381706</v>
      </c>
      <c r="AE24" s="19">
        <f t="shared" si="5"/>
        <v>2.7933689476694834</v>
      </c>
      <c r="AF24" s="19">
        <f t="shared" si="6"/>
        <v>93293.3175925533</v>
      </c>
      <c r="AG24" s="19">
        <f t="shared" si="7"/>
        <v>4.1113164606120236</v>
      </c>
      <c r="AH24" s="19">
        <f t="shared" si="8"/>
        <v>43527.474980001069</v>
      </c>
      <c r="AI24" s="19">
        <f t="shared" si="9"/>
        <v>2.9082412167571463</v>
      </c>
      <c r="AJ24" s="19">
        <f t="shared" si="10"/>
        <v>61533.831287110908</v>
      </c>
      <c r="AK24" s="33">
        <f t="shared" si="11"/>
        <v>21301.686546165609</v>
      </c>
      <c r="AL24">
        <f>VLOOKUP(B24,[1]Sheet3!$A:$H,7,FALSE)</f>
        <v>102258</v>
      </c>
      <c r="AM24">
        <f>VLOOKUP(B24,[1]Sheet3!$A:$H,8,FALSE)</f>
        <v>4848.8</v>
      </c>
    </row>
    <row r="25" spans="1:39" x14ac:dyDescent="0.25">
      <c r="A25">
        <v>23</v>
      </c>
      <c r="B25" s="2" t="s">
        <v>26</v>
      </c>
      <c r="C25" s="3">
        <v>38437</v>
      </c>
      <c r="D25" s="3">
        <v>27977</v>
      </c>
      <c r="E25" s="3">
        <v>990</v>
      </c>
      <c r="F25" s="3">
        <v>57606</v>
      </c>
      <c r="G25" s="3">
        <v>34193</v>
      </c>
      <c r="H25" s="3">
        <v>894</v>
      </c>
      <c r="I25" s="3">
        <v>74528</v>
      </c>
      <c r="J25" s="3">
        <v>49231</v>
      </c>
      <c r="K25" s="3">
        <v>1982</v>
      </c>
      <c r="L25" s="3">
        <v>52265</v>
      </c>
      <c r="M25" s="3">
        <v>36011</v>
      </c>
      <c r="N25" s="3">
        <v>1322</v>
      </c>
      <c r="O25" s="3">
        <v>36432</v>
      </c>
      <c r="P25" s="3">
        <v>24010</v>
      </c>
      <c r="Q25" s="3">
        <v>728</v>
      </c>
      <c r="R25" s="3">
        <v>31836</v>
      </c>
      <c r="S25" s="3">
        <v>19760</v>
      </c>
      <c r="T25" s="3">
        <v>1054</v>
      </c>
      <c r="U25" s="3">
        <f t="shared" si="1"/>
        <v>489256</v>
      </c>
      <c r="V25" s="3">
        <f t="shared" si="2"/>
        <v>48517.333333333336</v>
      </c>
      <c r="W25" s="3">
        <f t="shared" si="2"/>
        <v>31863.666666666668</v>
      </c>
      <c r="X25" s="3">
        <f t="shared" si="2"/>
        <v>1161.6666666666667</v>
      </c>
      <c r="Y25" s="3">
        <f t="shared" si="3"/>
        <v>81542.666666666672</v>
      </c>
      <c r="Z25" s="16">
        <v>327550</v>
      </c>
      <c r="AA25" s="16">
        <v>29008.44</v>
      </c>
      <c r="AB25" s="15">
        <f t="shared" si="4"/>
        <v>8.8561868417035561E-2</v>
      </c>
      <c r="AC25" s="19">
        <f t="shared" si="12"/>
        <v>4.0169154798305993</v>
      </c>
      <c r="AD25" s="19">
        <f t="shared" si="13"/>
        <v>21542.556409952685</v>
      </c>
      <c r="AE25" s="19">
        <f t="shared" si="5"/>
        <v>2.3491052769226135</v>
      </c>
      <c r="AF25" s="19">
        <f t="shared" si="6"/>
        <v>57432.590121056324</v>
      </c>
      <c r="AG25" s="19">
        <f t="shared" si="7"/>
        <v>5.6206928898935642</v>
      </c>
      <c r="AH25" s="19">
        <f t="shared" si="8"/>
        <v>7118.6147916104364</v>
      </c>
      <c r="AI25" s="19">
        <f t="shared" si="9"/>
        <v>4.9203569635982207</v>
      </c>
      <c r="AJ25" s="19">
        <f t="shared" si="10"/>
        <v>8131.8383688641534</v>
      </c>
      <c r="AK25" s="33">
        <f t="shared" si="11"/>
        <v>5895.5966436195995</v>
      </c>
      <c r="AL25">
        <f>VLOOKUP(B25,[1]Sheet3!$A:$H,7,FALSE)</f>
        <v>9439.1999999999989</v>
      </c>
      <c r="AM25">
        <f>VLOOKUP(B25,[1]Sheet3!$A:$H,8,FALSE)</f>
        <v>319.2</v>
      </c>
    </row>
    <row r="26" spans="1:39" x14ac:dyDescent="0.25">
      <c r="A26">
        <v>24</v>
      </c>
      <c r="B26" s="2" t="s">
        <v>4</v>
      </c>
      <c r="C26" s="3">
        <v>42568</v>
      </c>
      <c r="D26" s="3">
        <v>29387</v>
      </c>
      <c r="E26" s="3">
        <v>2745</v>
      </c>
      <c r="F26" s="3">
        <v>40856</v>
      </c>
      <c r="G26" s="3">
        <v>30595</v>
      </c>
      <c r="H26" s="3">
        <v>2872</v>
      </c>
      <c r="I26" s="3">
        <v>41833</v>
      </c>
      <c r="J26" s="3">
        <v>31765</v>
      </c>
      <c r="K26" s="3">
        <v>2920</v>
      </c>
      <c r="L26" s="3">
        <v>43911</v>
      </c>
      <c r="M26" s="3">
        <v>30843</v>
      </c>
      <c r="N26" s="3">
        <v>1801</v>
      </c>
      <c r="O26" s="3">
        <v>50888</v>
      </c>
      <c r="P26" s="3">
        <v>36101</v>
      </c>
      <c r="Q26" s="3">
        <v>4373</v>
      </c>
      <c r="R26" s="3">
        <v>43752</v>
      </c>
      <c r="S26" s="3">
        <v>33349</v>
      </c>
      <c r="T26" s="3">
        <v>3164</v>
      </c>
      <c r="U26" s="3">
        <f t="shared" si="1"/>
        <v>473723</v>
      </c>
      <c r="V26" s="3">
        <f t="shared" si="2"/>
        <v>43968</v>
      </c>
      <c r="W26" s="3">
        <f t="shared" si="2"/>
        <v>32006.666666666668</v>
      </c>
      <c r="X26" s="3">
        <f t="shared" si="2"/>
        <v>2979.1666666666665</v>
      </c>
      <c r="Y26" s="3">
        <f t="shared" si="3"/>
        <v>78953.833333333328</v>
      </c>
      <c r="Z26" s="16">
        <v>1568981</v>
      </c>
      <c r="AA26" s="16">
        <v>103552.746</v>
      </c>
      <c r="AB26" s="15">
        <f t="shared" si="4"/>
        <v>6.6000000000000003E-2</v>
      </c>
      <c r="AC26" s="19">
        <f t="shared" si="12"/>
        <v>19.872132026521829</v>
      </c>
      <c r="AD26" s="19">
        <f t="shared" si="13"/>
        <v>0</v>
      </c>
      <c r="AE26" s="19">
        <f t="shared" si="5"/>
        <v>12.230149411259408</v>
      </c>
      <c r="AF26" s="19">
        <f t="shared" si="6"/>
        <v>0</v>
      </c>
      <c r="AG26" s="19">
        <f t="shared" si="7"/>
        <v>13.363247014281614</v>
      </c>
      <c r="AH26" s="19">
        <f t="shared" si="8"/>
        <v>0</v>
      </c>
      <c r="AI26" s="19">
        <f t="shared" si="9"/>
        <v>8.7245101022246399</v>
      </c>
      <c r="AJ26" s="19">
        <f t="shared" si="10"/>
        <v>0</v>
      </c>
      <c r="AK26" s="33">
        <f t="shared" si="11"/>
        <v>11869.176009504001</v>
      </c>
      <c r="AL26">
        <f>VLOOKUP(B26,[1]Sheet3!$A:$H,7,FALSE)</f>
        <v>67756.146240000002</v>
      </c>
      <c r="AM26">
        <f>VLOOKUP(B26,[1]Sheet3!$A:$H,8,FALSE)</f>
        <v>5686.0159999999996</v>
      </c>
    </row>
    <row r="27" spans="1:39" x14ac:dyDescent="0.25">
      <c r="A27">
        <v>25</v>
      </c>
      <c r="B27" s="2" t="s">
        <v>10</v>
      </c>
      <c r="C27" s="3">
        <v>79866</v>
      </c>
      <c r="D27" s="3">
        <v>34351</v>
      </c>
      <c r="E27" s="3">
        <v>3295</v>
      </c>
      <c r="F27" s="3">
        <v>75251</v>
      </c>
      <c r="G27" s="3">
        <v>35937</v>
      </c>
      <c r="H27" s="3">
        <v>3052</v>
      </c>
      <c r="I27" s="3">
        <v>83579</v>
      </c>
      <c r="J27" s="3">
        <v>37691</v>
      </c>
      <c r="K27" s="3">
        <v>3117</v>
      </c>
      <c r="L27" s="3">
        <v>83405</v>
      </c>
      <c r="M27" s="3">
        <v>36827</v>
      </c>
      <c r="N27" s="3">
        <v>2152</v>
      </c>
      <c r="O27" s="3">
        <v>102392</v>
      </c>
      <c r="P27" s="3">
        <v>44129</v>
      </c>
      <c r="Q27" s="3">
        <v>3954</v>
      </c>
      <c r="R27" s="3">
        <v>83569</v>
      </c>
      <c r="S27" s="3">
        <v>38516</v>
      </c>
      <c r="T27" s="3">
        <v>3091</v>
      </c>
      <c r="U27" s="3">
        <f t="shared" si="1"/>
        <v>754174</v>
      </c>
      <c r="V27" s="3">
        <f t="shared" si="2"/>
        <v>84677</v>
      </c>
      <c r="W27" s="3">
        <f t="shared" si="2"/>
        <v>37908.5</v>
      </c>
      <c r="X27" s="3">
        <f t="shared" si="2"/>
        <v>3110.1666666666665</v>
      </c>
      <c r="Y27" s="3">
        <f t="shared" si="3"/>
        <v>125695.66666666667</v>
      </c>
      <c r="Z27" s="16">
        <v>576507</v>
      </c>
      <c r="AA27" s="16">
        <v>69469.093500000003</v>
      </c>
      <c r="AB27" s="15">
        <f t="shared" si="4"/>
        <v>0.12050000000000001</v>
      </c>
      <c r="AC27" s="19">
        <f t="shared" si="12"/>
        <v>4.5865304293173725</v>
      </c>
      <c r="AD27" s="19">
        <f t="shared" si="13"/>
        <v>36555.201333333338</v>
      </c>
      <c r="AE27" s="19">
        <f t="shared" si="5"/>
        <v>2.3584843073377968</v>
      </c>
      <c r="AF27" s="19">
        <f t="shared" si="6"/>
        <v>136715.72315833336</v>
      </c>
      <c r="AG27" s="19">
        <f t="shared" si="7"/>
        <v>2.7147546164820717</v>
      </c>
      <c r="AH27" s="19">
        <f t="shared" si="8"/>
        <v>109657.09770256</v>
      </c>
      <c r="AI27" s="19">
        <f t="shared" si="9"/>
        <v>1.7965780135501213</v>
      </c>
      <c r="AJ27" s="19">
        <f t="shared" si="10"/>
        <v>165699.51873662139</v>
      </c>
      <c r="AK27" s="33">
        <f t="shared" si="11"/>
        <v>38667.451664248001</v>
      </c>
      <c r="AL27">
        <f>VLOOKUP(B27,[1]Sheet3!$A:$H,7,FALSE)</f>
        <v>118990.44575999999</v>
      </c>
      <c r="AM27">
        <f>VLOOKUP(B27,[1]Sheet3!$A:$H,8,FALSE)</f>
        <v>8693.1839999999993</v>
      </c>
    </row>
    <row r="28" spans="1:39" x14ac:dyDescent="0.25">
      <c r="A28">
        <v>26</v>
      </c>
      <c r="B28" s="2" t="s">
        <v>17</v>
      </c>
      <c r="C28" s="3">
        <v>13587</v>
      </c>
      <c r="D28" s="3">
        <v>5906</v>
      </c>
      <c r="E28" s="3">
        <v>492</v>
      </c>
      <c r="F28" s="3">
        <v>2912</v>
      </c>
      <c r="G28" s="3">
        <v>1518</v>
      </c>
      <c r="H28" s="3">
        <v>106</v>
      </c>
      <c r="I28" s="3">
        <v>866</v>
      </c>
      <c r="J28" s="3">
        <v>929</v>
      </c>
      <c r="K28" s="3">
        <v>43</v>
      </c>
      <c r="L28" s="3">
        <v>521</v>
      </c>
      <c r="M28" s="3">
        <v>434</v>
      </c>
      <c r="N28" s="3"/>
      <c r="O28" s="3">
        <v>436</v>
      </c>
      <c r="P28" s="3">
        <v>368</v>
      </c>
      <c r="Q28" s="3">
        <v>4</v>
      </c>
      <c r="R28" s="3">
        <v>194</v>
      </c>
      <c r="S28" s="3">
        <v>200</v>
      </c>
      <c r="T28" s="3"/>
      <c r="U28" s="3">
        <f t="shared" si="1"/>
        <v>28516</v>
      </c>
      <c r="V28" s="3">
        <f t="shared" si="2"/>
        <v>3086</v>
      </c>
      <c r="W28" s="3">
        <f t="shared" si="2"/>
        <v>1559.1666666666667</v>
      </c>
      <c r="X28" s="3">
        <f t="shared" si="2"/>
        <v>107.5</v>
      </c>
      <c r="Y28" s="3">
        <f t="shared" si="3"/>
        <v>4752.666666666667</v>
      </c>
      <c r="Z28" s="16">
        <v>1710</v>
      </c>
      <c r="AA28" s="16">
        <v>380.32749999999999</v>
      </c>
      <c r="AB28" s="15">
        <f t="shared" si="4"/>
        <v>0.22241374269005848</v>
      </c>
      <c r="AC28" s="19">
        <f t="shared" si="12"/>
        <v>0.35979800813578339</v>
      </c>
      <c r="AD28" s="19">
        <f t="shared" si="13"/>
        <v>7019.0811676413259</v>
      </c>
      <c r="AE28" s="19">
        <f t="shared" si="5"/>
        <v>0.19207871857659559</v>
      </c>
      <c r="AF28" s="19">
        <f t="shared" si="6"/>
        <v>13480.096599707602</v>
      </c>
      <c r="AG28" s="19">
        <f t="shared" si="7"/>
        <v>2.1557397137177657E-2</v>
      </c>
      <c r="AH28" s="19">
        <f t="shared" si="8"/>
        <v>123117.53650736844</v>
      </c>
      <c r="AI28" s="19">
        <f t="shared" si="9"/>
        <v>1.186472778234666E-2</v>
      </c>
      <c r="AJ28" s="19">
        <f t="shared" si="10"/>
        <v>223696.12499574525</v>
      </c>
      <c r="AK28" s="33">
        <f t="shared" si="11"/>
        <v>32055.307713497081</v>
      </c>
      <c r="AL28">
        <f>VLOOKUP(B28,[1]Sheet3!$A:$H,7,FALSE)</f>
        <v>70704.320000000007</v>
      </c>
      <c r="AM28">
        <f>VLOOKUP(B28,[1]Sheet3!$A:$H,8,FALSE)</f>
        <v>5532.8</v>
      </c>
    </row>
    <row r="29" spans="1:39" x14ac:dyDescent="0.25">
      <c r="A29">
        <v>27</v>
      </c>
      <c r="B29" s="2" t="s">
        <v>21</v>
      </c>
      <c r="C29" s="3">
        <v>3836</v>
      </c>
      <c r="D29" s="3">
        <v>2898</v>
      </c>
      <c r="E29" s="3">
        <v>125</v>
      </c>
      <c r="F29" s="3">
        <v>6894</v>
      </c>
      <c r="G29" s="3">
        <v>3111</v>
      </c>
      <c r="H29" s="3">
        <v>10</v>
      </c>
      <c r="I29" s="3">
        <v>5192</v>
      </c>
      <c r="J29" s="3">
        <v>1898</v>
      </c>
      <c r="K29" s="3"/>
      <c r="L29" s="3">
        <v>3382</v>
      </c>
      <c r="M29" s="3">
        <v>2285</v>
      </c>
      <c r="N29" s="3">
        <v>60</v>
      </c>
      <c r="O29" s="3">
        <v>5174</v>
      </c>
      <c r="P29" s="3">
        <v>2394</v>
      </c>
      <c r="Q29" s="3">
        <v>50</v>
      </c>
      <c r="R29" s="3">
        <v>3410</v>
      </c>
      <c r="S29" s="3">
        <v>1206</v>
      </c>
      <c r="T29" s="3"/>
      <c r="U29" s="3">
        <f t="shared" si="1"/>
        <v>41925</v>
      </c>
      <c r="V29" s="3">
        <f t="shared" si="2"/>
        <v>4648</v>
      </c>
      <c r="W29" s="3">
        <f t="shared" si="2"/>
        <v>2298.6666666666665</v>
      </c>
      <c r="X29" s="3">
        <f t="shared" si="2"/>
        <v>40.833333333333336</v>
      </c>
      <c r="Y29" s="3">
        <f t="shared" si="3"/>
        <v>6987.5</v>
      </c>
      <c r="Z29" s="16">
        <v>58608</v>
      </c>
      <c r="AA29" s="16">
        <v>10355.514800000001</v>
      </c>
      <c r="AB29" s="15">
        <f t="shared" si="4"/>
        <v>0.17669114796614799</v>
      </c>
      <c r="AC29" s="19">
        <f t="shared" si="12"/>
        <v>8.3875491949910561</v>
      </c>
      <c r="AD29" s="19">
        <f t="shared" si="13"/>
        <v>0</v>
      </c>
      <c r="AE29" s="19">
        <f t="shared" si="5"/>
        <v>4.4107177350368385</v>
      </c>
      <c r="AF29" s="19">
        <f t="shared" si="6"/>
        <v>6079.135511939442</v>
      </c>
      <c r="AG29" s="19">
        <f t="shared" si="7"/>
        <v>4.33766270675837</v>
      </c>
      <c r="AH29" s="19">
        <f t="shared" si="8"/>
        <v>6355.9283205215397</v>
      </c>
      <c r="AI29" s="19">
        <f t="shared" si="9"/>
        <v>2.7848452719287748</v>
      </c>
      <c r="AJ29" s="19">
        <f t="shared" si="10"/>
        <v>9899.9659049857491</v>
      </c>
      <c r="AK29" s="33">
        <f t="shared" si="11"/>
        <v>3718.5242944674637</v>
      </c>
      <c r="AL29">
        <f>VLOOKUP(B29,[1]Sheet3!$A:$H,7,FALSE)</f>
        <v>8681.0239999999994</v>
      </c>
      <c r="AM29">
        <f>VLOOKUP(B29,[1]Sheet3!$A:$H,8,FALSE)</f>
        <v>182.39999999999998</v>
      </c>
    </row>
    <row r="30" spans="1:39" x14ac:dyDescent="0.25">
      <c r="A30">
        <v>28</v>
      </c>
      <c r="B30" s="2" t="s">
        <v>30</v>
      </c>
      <c r="C30" s="3">
        <v>9206</v>
      </c>
      <c r="D30" s="3">
        <v>6120</v>
      </c>
      <c r="E30" s="3">
        <v>596</v>
      </c>
      <c r="F30" s="3">
        <v>9562</v>
      </c>
      <c r="G30" s="3">
        <v>9137</v>
      </c>
      <c r="H30" s="3">
        <v>516</v>
      </c>
      <c r="I30" s="3">
        <v>12554</v>
      </c>
      <c r="J30" s="3">
        <v>10118</v>
      </c>
      <c r="K30" s="3">
        <v>1054</v>
      </c>
      <c r="L30" s="3">
        <v>15586</v>
      </c>
      <c r="M30" s="3">
        <v>10983</v>
      </c>
      <c r="N30" s="3">
        <v>716</v>
      </c>
      <c r="O30" s="3">
        <v>20946</v>
      </c>
      <c r="P30" s="3">
        <v>12303</v>
      </c>
      <c r="Q30" s="3">
        <v>726</v>
      </c>
      <c r="R30" s="3">
        <v>19328</v>
      </c>
      <c r="S30" s="3">
        <v>12083</v>
      </c>
      <c r="T30" s="3">
        <v>882</v>
      </c>
      <c r="U30" s="3">
        <f t="shared" si="1"/>
        <v>152416</v>
      </c>
      <c r="V30" s="3">
        <f t="shared" si="2"/>
        <v>14530.333333333334</v>
      </c>
      <c r="W30" s="3">
        <f t="shared" si="2"/>
        <v>10124</v>
      </c>
      <c r="X30" s="3">
        <f t="shared" si="2"/>
        <v>748.33333333333337</v>
      </c>
      <c r="Y30" s="3">
        <f t="shared" si="3"/>
        <v>25402.666666666668</v>
      </c>
      <c r="Z30" s="16">
        <v>4599043</v>
      </c>
      <c r="AA30" s="16">
        <v>367923.44</v>
      </c>
      <c r="AB30" s="15">
        <f t="shared" si="4"/>
        <v>0.08</v>
      </c>
      <c r="AC30" s="19">
        <f t="shared" si="12"/>
        <v>181.0456776191476</v>
      </c>
      <c r="AD30" s="19">
        <f t="shared" si="13"/>
        <v>0</v>
      </c>
      <c r="AE30" s="19">
        <f t="shared" si="5"/>
        <v>109.08602076149188</v>
      </c>
      <c r="AF30" s="19">
        <f t="shared" si="6"/>
        <v>0</v>
      </c>
      <c r="AG30" s="19">
        <f t="shared" si="7"/>
        <v>115.47085220558733</v>
      </c>
      <c r="AH30" s="19">
        <f t="shared" si="8"/>
        <v>0</v>
      </c>
      <c r="AI30" s="19">
        <f t="shared" si="9"/>
        <v>74.985859941475738</v>
      </c>
      <c r="AJ30" s="19">
        <f t="shared" si="10"/>
        <v>0</v>
      </c>
      <c r="AK30" s="33">
        <f t="shared" si="11"/>
        <v>4906.5709226666668</v>
      </c>
      <c r="AL30">
        <f>VLOOKUP(B30,[1]Sheet3!$A:$H,7,FALSE)</f>
        <v>23687.071999999996</v>
      </c>
      <c r="AM30">
        <f>VLOOKUP(B30,[1]Sheet3!$A:$H,8,FALSE)</f>
        <v>1611.1999999999998</v>
      </c>
    </row>
    <row r="31" spans="1:39" x14ac:dyDescent="0.25">
      <c r="A31">
        <v>29</v>
      </c>
      <c r="B31" s="2" t="s">
        <v>38</v>
      </c>
      <c r="C31" s="3">
        <v>49682</v>
      </c>
      <c r="D31" s="3">
        <v>33227</v>
      </c>
      <c r="E31" s="3">
        <v>1975</v>
      </c>
      <c r="F31" s="3">
        <v>76312</v>
      </c>
      <c r="G31" s="3">
        <v>52879</v>
      </c>
      <c r="H31" s="3">
        <v>2390</v>
      </c>
      <c r="I31" s="3">
        <v>80416</v>
      </c>
      <c r="J31" s="3">
        <v>69451</v>
      </c>
      <c r="K31" s="3">
        <v>3503</v>
      </c>
      <c r="L31" s="3">
        <v>89994</v>
      </c>
      <c r="M31" s="3">
        <v>67095</v>
      </c>
      <c r="N31" s="3">
        <v>3019</v>
      </c>
      <c r="O31" s="3">
        <v>136588</v>
      </c>
      <c r="P31" s="3">
        <v>91502</v>
      </c>
      <c r="Q31" s="3">
        <v>4608</v>
      </c>
      <c r="R31" s="3">
        <v>120697</v>
      </c>
      <c r="S31" s="3">
        <v>89544</v>
      </c>
      <c r="T31" s="3">
        <v>4596</v>
      </c>
      <c r="U31" s="3">
        <f t="shared" si="1"/>
        <v>977478</v>
      </c>
      <c r="V31" s="3">
        <f t="shared" si="2"/>
        <v>92281.5</v>
      </c>
      <c r="W31" s="3">
        <f t="shared" si="2"/>
        <v>67283</v>
      </c>
      <c r="X31" s="3">
        <f t="shared" si="2"/>
        <v>3348.5</v>
      </c>
      <c r="Y31" s="3">
        <f t="shared" si="3"/>
        <v>162913</v>
      </c>
      <c r="Z31" s="16">
        <v>20022196</v>
      </c>
      <c r="AA31" s="16">
        <v>1443600.3315999999</v>
      </c>
      <c r="AB31" s="15">
        <f t="shared" si="4"/>
        <v>7.2099999999999997E-2</v>
      </c>
      <c r="AC31" s="19">
        <f t="shared" si="12"/>
        <v>122.9011558316402</v>
      </c>
      <c r="AD31" s="19">
        <f t="shared" si="13"/>
        <v>0</v>
      </c>
      <c r="AE31" s="19">
        <f t="shared" si="5"/>
        <v>75.172283617346324</v>
      </c>
      <c r="AF31" s="19">
        <f t="shared" si="6"/>
        <v>0</v>
      </c>
      <c r="AG31" s="19">
        <f t="shared" si="7"/>
        <v>77.27878737322817</v>
      </c>
      <c r="AH31" s="19">
        <f t="shared" si="8"/>
        <v>0</v>
      </c>
      <c r="AI31" s="19">
        <f t="shared" si="9"/>
        <v>49.94585106735223</v>
      </c>
      <c r="AJ31" s="19">
        <f t="shared" si="10"/>
        <v>0</v>
      </c>
      <c r="AK31" s="33">
        <f t="shared" si="11"/>
        <v>28903.308297886397</v>
      </c>
      <c r="AL31">
        <f>VLOOKUP(B31,[1]Sheet3!$A:$H,7,FALSE)</f>
        <v>159026.55263999998</v>
      </c>
      <c r="AM31">
        <f>VLOOKUP(B31,[1]Sheet3!$A:$H,8,FALSE)</f>
        <v>7782.4</v>
      </c>
    </row>
    <row r="32" spans="1:39" x14ac:dyDescent="0.25">
      <c r="A32">
        <v>30</v>
      </c>
      <c r="B32" s="2" t="s">
        <v>52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>
        <v>26552</v>
      </c>
      <c r="S32" s="3">
        <v>10993</v>
      </c>
      <c r="T32" s="3">
        <v>1107</v>
      </c>
      <c r="U32" s="3">
        <f t="shared" si="1"/>
        <v>38652</v>
      </c>
      <c r="V32" s="3">
        <f t="shared" si="2"/>
        <v>4425.333333333333</v>
      </c>
      <c r="W32" s="3">
        <f t="shared" si="2"/>
        <v>1832.1666666666667</v>
      </c>
      <c r="X32" s="3">
        <f t="shared" si="2"/>
        <v>184.5</v>
      </c>
      <c r="Y32" s="3">
        <f t="shared" si="3"/>
        <v>6442</v>
      </c>
      <c r="Z32" s="16">
        <v>157348</v>
      </c>
      <c r="AA32" s="16">
        <v>25175.68</v>
      </c>
      <c r="AB32" s="15">
        <f t="shared" si="4"/>
        <v>0.16</v>
      </c>
      <c r="AC32" s="19">
        <f t="shared" si="12"/>
        <v>24.425333747283453</v>
      </c>
      <c r="AD32" s="19">
        <f t="shared" si="13"/>
        <v>0</v>
      </c>
      <c r="AE32" s="19">
        <f t="shared" si="5"/>
        <v>12.295982558003235</v>
      </c>
      <c r="AF32" s="19">
        <f t="shared" si="6"/>
        <v>0</v>
      </c>
      <c r="AG32" s="19">
        <f t="shared" si="7"/>
        <v>22.255308716478712</v>
      </c>
      <c r="AH32" s="19">
        <f t="shared" si="8"/>
        <v>0</v>
      </c>
      <c r="AI32" s="19">
        <f t="shared" si="9"/>
        <v>16.886069718658511</v>
      </c>
      <c r="AJ32" s="19">
        <f t="shared" si="10"/>
        <v>0</v>
      </c>
      <c r="AK32" s="33">
        <f t="shared" si="11"/>
        <v>1490.914133333333</v>
      </c>
      <c r="AL32">
        <f>VLOOKUP(B32,[1]Sheet3!$A:$H,7,FALSE)</f>
        <v>2553.6</v>
      </c>
      <c r="AM32">
        <f>VLOOKUP(B32,[1]Sheet3!$A:$H,8,FALSE)</f>
        <v>91.199999999999989</v>
      </c>
    </row>
    <row r="33" spans="1:39" x14ac:dyDescent="0.25">
      <c r="A33">
        <v>31</v>
      </c>
      <c r="B33" s="2" t="s">
        <v>5</v>
      </c>
      <c r="C33" s="3">
        <v>25114</v>
      </c>
      <c r="D33" s="3">
        <v>13003</v>
      </c>
      <c r="E33" s="3">
        <v>390</v>
      </c>
      <c r="F33" s="3">
        <v>21254</v>
      </c>
      <c r="G33" s="3">
        <v>14778</v>
      </c>
      <c r="H33" s="3">
        <v>1058</v>
      </c>
      <c r="I33" s="3">
        <v>26376</v>
      </c>
      <c r="J33" s="3">
        <v>16898</v>
      </c>
      <c r="K33" s="3">
        <v>537</v>
      </c>
      <c r="L33" s="3">
        <v>27438</v>
      </c>
      <c r="M33" s="3">
        <v>15303</v>
      </c>
      <c r="N33" s="3">
        <v>682</v>
      </c>
      <c r="O33" s="3">
        <v>30200</v>
      </c>
      <c r="P33" s="3">
        <v>16974</v>
      </c>
      <c r="Q33" s="3">
        <v>1052</v>
      </c>
      <c r="R33" s="3">
        <v>25989</v>
      </c>
      <c r="S33" s="3">
        <v>15264</v>
      </c>
      <c r="T33" s="3">
        <v>771</v>
      </c>
      <c r="U33" s="3">
        <f t="shared" si="1"/>
        <v>253081</v>
      </c>
      <c r="V33" s="3">
        <f t="shared" si="2"/>
        <v>26061.833333333332</v>
      </c>
      <c r="W33" s="3">
        <f t="shared" si="2"/>
        <v>15370</v>
      </c>
      <c r="X33" s="3">
        <f t="shared" si="2"/>
        <v>748.33333333333337</v>
      </c>
      <c r="Y33" s="3">
        <f t="shared" si="3"/>
        <v>42180.166666666664</v>
      </c>
      <c r="Z33" s="16">
        <v>456523</v>
      </c>
      <c r="AA33" s="16">
        <v>59527.002241150003</v>
      </c>
      <c r="AB33" s="15">
        <f t="shared" si="4"/>
        <v>0.1303921209690421</v>
      </c>
      <c r="AC33" s="19">
        <f t="shared" si="12"/>
        <v>10.823167286362864</v>
      </c>
      <c r="AD33" s="19">
        <f t="shared" si="13"/>
        <v>0</v>
      </c>
      <c r="AE33" s="19">
        <f t="shared" si="5"/>
        <v>6.0849808401626708</v>
      </c>
      <c r="AF33" s="19">
        <f t="shared" si="6"/>
        <v>8951.276759792685</v>
      </c>
      <c r="AG33" s="19">
        <f t="shared" si="7"/>
        <v>6.3237727919193869</v>
      </c>
      <c r="AH33" s="19">
        <f t="shared" si="8"/>
        <v>6365.4688198757167</v>
      </c>
      <c r="AI33" s="19">
        <f t="shared" si="9"/>
        <v>4.0979850784920959</v>
      </c>
      <c r="AJ33" s="19">
        <f t="shared" si="10"/>
        <v>9822.8221332990161</v>
      </c>
      <c r="AK33" s="33">
        <f t="shared" si="11"/>
        <v>14525.919714440177</v>
      </c>
      <c r="AL33">
        <f>VLOOKUP(B33,[1]Sheet3!$A:$H,7,FALSE)</f>
        <v>43589.195039999999</v>
      </c>
      <c r="AM33">
        <f>VLOOKUP(B33,[1]Sheet3!$A:$H,8,FALSE)</f>
        <v>2540.5279999999998</v>
      </c>
    </row>
    <row r="34" spans="1:39" x14ac:dyDescent="0.25">
      <c r="A34">
        <v>32</v>
      </c>
      <c r="B34" s="2" t="s">
        <v>25</v>
      </c>
      <c r="C34" s="3">
        <v>1708</v>
      </c>
      <c r="D34" s="3">
        <v>30</v>
      </c>
      <c r="E34" s="3">
        <v>1050</v>
      </c>
      <c r="F34" s="3">
        <v>2320</v>
      </c>
      <c r="G34" s="3">
        <v>390</v>
      </c>
      <c r="H34" s="3">
        <v>2203</v>
      </c>
      <c r="I34" s="3">
        <v>4022</v>
      </c>
      <c r="J34" s="3">
        <v>360</v>
      </c>
      <c r="K34" s="3">
        <v>1830</v>
      </c>
      <c r="L34" s="3">
        <v>6722</v>
      </c>
      <c r="M34" s="3">
        <v>150</v>
      </c>
      <c r="N34" s="3">
        <v>2906</v>
      </c>
      <c r="O34" s="3">
        <v>4282</v>
      </c>
      <c r="P34" s="3">
        <v>180</v>
      </c>
      <c r="Q34" s="3">
        <v>2962</v>
      </c>
      <c r="R34" s="3">
        <v>6006</v>
      </c>
      <c r="S34" s="3">
        <v>470</v>
      </c>
      <c r="T34" s="3">
        <v>3262</v>
      </c>
      <c r="U34" s="3">
        <f t="shared" si="1"/>
        <v>40853</v>
      </c>
      <c r="V34" s="3">
        <f t="shared" si="2"/>
        <v>4176.666666666667</v>
      </c>
      <c r="W34" s="3">
        <f t="shared" si="2"/>
        <v>263.33333333333331</v>
      </c>
      <c r="X34" s="3">
        <f t="shared" si="2"/>
        <v>2368.8333333333335</v>
      </c>
      <c r="Y34" s="3">
        <f t="shared" si="3"/>
        <v>6808.833333333333</v>
      </c>
      <c r="Z34" s="16">
        <v>152332</v>
      </c>
      <c r="AA34" s="16">
        <v>56362.84</v>
      </c>
      <c r="AB34" s="15">
        <f t="shared" si="4"/>
        <v>0.37</v>
      </c>
      <c r="AC34" s="19">
        <f t="shared" si="12"/>
        <v>22.372702127138766</v>
      </c>
      <c r="AD34" s="19">
        <f t="shared" si="13"/>
        <v>0</v>
      </c>
      <c r="AE34" s="19">
        <f t="shared" si="5"/>
        <v>10.673237265572086</v>
      </c>
      <c r="AF34" s="19">
        <f t="shared" si="6"/>
        <v>0</v>
      </c>
      <c r="AG34" s="19">
        <f t="shared" si="7"/>
        <v>14.985244159966422</v>
      </c>
      <c r="AH34" s="19">
        <f t="shared" si="8"/>
        <v>0</v>
      </c>
      <c r="AI34" s="19">
        <f t="shared" si="9"/>
        <v>9.9850899671035389</v>
      </c>
      <c r="AJ34" s="19">
        <f t="shared" si="10"/>
        <v>0</v>
      </c>
      <c r="AK34" s="33">
        <f t="shared" si="11"/>
        <v>5644.7002666666667</v>
      </c>
      <c r="AL34">
        <f>VLOOKUP(B34,[1]Sheet3!$A:$H,7,FALSE)</f>
        <v>395.2</v>
      </c>
      <c r="AM34">
        <f>VLOOKUP(B34,[1]Sheet3!$A:$H,8,FALSE)</f>
        <v>5593.5999999999995</v>
      </c>
    </row>
    <row r="35" spans="1:39" x14ac:dyDescent="0.25">
      <c r="A35">
        <v>33</v>
      </c>
      <c r="B35" s="2" t="s">
        <v>34</v>
      </c>
      <c r="C35" s="3">
        <v>1653</v>
      </c>
      <c r="D35" s="3">
        <v>30</v>
      </c>
      <c r="E35" s="3">
        <v>120</v>
      </c>
      <c r="F35" s="3">
        <v>1311</v>
      </c>
      <c r="G35" s="3">
        <v>65</v>
      </c>
      <c r="H35" s="3">
        <v>408</v>
      </c>
      <c r="I35" s="3">
        <v>1449</v>
      </c>
      <c r="J35" s="3">
        <v>50</v>
      </c>
      <c r="K35" s="3">
        <v>225</v>
      </c>
      <c r="L35" s="3">
        <v>2141</v>
      </c>
      <c r="M35" s="3">
        <v>30</v>
      </c>
      <c r="N35" s="3">
        <v>541</v>
      </c>
      <c r="O35" s="3">
        <v>2489</v>
      </c>
      <c r="P35" s="3">
        <v>304</v>
      </c>
      <c r="Q35" s="3">
        <v>450</v>
      </c>
      <c r="R35" s="3">
        <v>1996</v>
      </c>
      <c r="S35" s="3">
        <v>100</v>
      </c>
      <c r="T35" s="3">
        <v>285</v>
      </c>
      <c r="U35" s="3">
        <f t="shared" si="1"/>
        <v>13647</v>
      </c>
      <c r="V35" s="3">
        <f t="shared" si="2"/>
        <v>1839.8333333333333</v>
      </c>
      <c r="W35" s="3">
        <f t="shared" si="2"/>
        <v>96.5</v>
      </c>
      <c r="X35" s="3">
        <f t="shared" si="2"/>
        <v>338.16666666666669</v>
      </c>
      <c r="Y35" s="3">
        <f t="shared" si="3"/>
        <v>2274.5</v>
      </c>
      <c r="Z35" s="16">
        <v>445983</v>
      </c>
      <c r="AA35" s="16">
        <v>488039.19690000004</v>
      </c>
      <c r="AB35" s="15">
        <f t="shared" si="4"/>
        <v>1.0943000000000001</v>
      </c>
      <c r="AC35" s="19">
        <f t="shared" si="12"/>
        <v>196.07957792921522</v>
      </c>
      <c r="AD35" s="19">
        <f t="shared" si="13"/>
        <v>0</v>
      </c>
      <c r="AE35" s="19">
        <f t="shared" si="5"/>
        <v>79.90104553129801</v>
      </c>
      <c r="AF35" s="19">
        <f t="shared" si="6"/>
        <v>0</v>
      </c>
      <c r="AG35" s="19">
        <f t="shared" si="7"/>
        <v>104.03068166797553</v>
      </c>
      <c r="AH35" s="19">
        <f t="shared" si="8"/>
        <v>0</v>
      </c>
      <c r="AI35" s="19">
        <f t="shared" si="9"/>
        <v>70.044331689828951</v>
      </c>
      <c r="AJ35" s="19">
        <f t="shared" si="10"/>
        <v>0</v>
      </c>
      <c r="AK35" s="33">
        <f t="shared" si="11"/>
        <v>6967.5758926666667</v>
      </c>
      <c r="AL35">
        <f>VLOOKUP(B35,[1]Sheet3!$A:$H,7,FALSE)</f>
        <v>380</v>
      </c>
      <c r="AM35">
        <f>VLOOKUP(B35,[1]Sheet3!$A:$H,8,FALSE)</f>
        <v>2067.1999999999998</v>
      </c>
    </row>
    <row r="36" spans="1:39" x14ac:dyDescent="0.25">
      <c r="A36">
        <v>34</v>
      </c>
      <c r="B36" s="2" t="s">
        <v>31</v>
      </c>
      <c r="C36" s="3">
        <v>7431</v>
      </c>
      <c r="D36" s="3">
        <v>220</v>
      </c>
      <c r="E36" s="3">
        <v>1716</v>
      </c>
      <c r="F36" s="3">
        <v>12788</v>
      </c>
      <c r="G36" s="3">
        <v>666</v>
      </c>
      <c r="H36" s="3">
        <v>2655</v>
      </c>
      <c r="I36" s="3">
        <v>10410</v>
      </c>
      <c r="J36" s="3">
        <v>616</v>
      </c>
      <c r="K36" s="3">
        <v>3359</v>
      </c>
      <c r="L36" s="3">
        <v>9253</v>
      </c>
      <c r="M36" s="3">
        <v>489</v>
      </c>
      <c r="N36" s="3">
        <v>3238</v>
      </c>
      <c r="O36" s="3">
        <v>21795</v>
      </c>
      <c r="P36" s="3">
        <v>929</v>
      </c>
      <c r="Q36" s="3">
        <v>4384</v>
      </c>
      <c r="R36" s="3">
        <v>12843</v>
      </c>
      <c r="S36" s="3">
        <v>719</v>
      </c>
      <c r="T36" s="3">
        <v>4478</v>
      </c>
      <c r="U36" s="3">
        <f t="shared" si="1"/>
        <v>97989</v>
      </c>
      <c r="V36" s="3">
        <f t="shared" si="2"/>
        <v>12420</v>
      </c>
      <c r="W36" s="3">
        <f t="shared" si="2"/>
        <v>606.5</v>
      </c>
      <c r="X36" s="3">
        <f t="shared" si="2"/>
        <v>3305</v>
      </c>
      <c r="Y36" s="3">
        <f t="shared" si="3"/>
        <v>16331.5</v>
      </c>
      <c r="Z36" s="16">
        <v>1813689</v>
      </c>
      <c r="AA36" s="16">
        <v>1275023.3669999999</v>
      </c>
      <c r="AB36" s="15">
        <f t="shared" si="4"/>
        <v>0.70299999999999996</v>
      </c>
      <c r="AC36" s="19">
        <f t="shared" si="12"/>
        <v>111.0546489912133</v>
      </c>
      <c r="AD36" s="19">
        <f t="shared" si="13"/>
        <v>0</v>
      </c>
      <c r="AE36" s="19">
        <f t="shared" si="5"/>
        <v>46.862926980517805</v>
      </c>
      <c r="AF36" s="19">
        <f t="shared" si="6"/>
        <v>0</v>
      </c>
      <c r="AG36" s="19">
        <f t="shared" si="7"/>
        <v>73.974739861194038</v>
      </c>
      <c r="AH36" s="19">
        <f t="shared" si="8"/>
        <v>0</v>
      </c>
      <c r="AI36" s="19">
        <f t="shared" si="9"/>
        <v>52.116439700019896</v>
      </c>
      <c r="AJ36" s="19">
        <f t="shared" si="10"/>
        <v>0</v>
      </c>
      <c r="AK36" s="33">
        <f t="shared" si="11"/>
        <v>24464.897723999999</v>
      </c>
      <c r="AL36">
        <f>VLOOKUP(B36,[1]Sheet3!$A:$H,7,FALSE)</f>
        <v>1565.6</v>
      </c>
      <c r="AM36">
        <f>VLOOKUP(B36,[1]Sheet3!$A:$H,8,FALSE)</f>
        <v>10532.08</v>
      </c>
    </row>
    <row r="37" spans="1:39" x14ac:dyDescent="0.25">
      <c r="A37">
        <v>35</v>
      </c>
      <c r="B37" s="2" t="s">
        <v>3</v>
      </c>
      <c r="C37" s="3">
        <v>1662</v>
      </c>
      <c r="D37" s="3">
        <v>696</v>
      </c>
      <c r="E37" s="3"/>
      <c r="F37" s="3">
        <v>1064</v>
      </c>
      <c r="G37" s="3">
        <v>1079</v>
      </c>
      <c r="H37" s="3"/>
      <c r="I37" s="3">
        <v>2500</v>
      </c>
      <c r="J37" s="3">
        <v>1761</v>
      </c>
      <c r="K37" s="3"/>
      <c r="L37" s="3">
        <v>1175</v>
      </c>
      <c r="M37" s="3">
        <v>1019</v>
      </c>
      <c r="N37" s="3"/>
      <c r="O37" s="3">
        <v>943</v>
      </c>
      <c r="P37" s="3">
        <v>765</v>
      </c>
      <c r="Q37" s="3">
        <v>15</v>
      </c>
      <c r="R37" s="3"/>
      <c r="S37" s="3"/>
      <c r="T37" s="3"/>
      <c r="U37" s="3">
        <f t="shared" si="1"/>
        <v>12679</v>
      </c>
      <c r="V37" s="3">
        <f t="shared" si="2"/>
        <v>1224</v>
      </c>
      <c r="W37" s="3">
        <f t="shared" si="2"/>
        <v>886.66666666666663</v>
      </c>
      <c r="X37" s="3">
        <f t="shared" si="2"/>
        <v>2.5</v>
      </c>
      <c r="Y37" s="3">
        <f t="shared" si="3"/>
        <v>2113.1666666666665</v>
      </c>
      <c r="Z37" s="16">
        <v>279</v>
      </c>
      <c r="AA37" s="16">
        <v>33.771111396000002</v>
      </c>
      <c r="AB37" s="15">
        <f t="shared" si="4"/>
        <v>0.12104341002150538</v>
      </c>
      <c r="AC37" s="19">
        <f t="shared" si="12"/>
        <v>0.13202933985330073</v>
      </c>
      <c r="AD37" s="19">
        <f t="shared" si="13"/>
        <v>1756.7231835437778</v>
      </c>
      <c r="AE37" s="19">
        <f t="shared" si="5"/>
        <v>7.9922083130424815E-2</v>
      </c>
      <c r="AF37" s="19">
        <f t="shared" si="6"/>
        <v>2924.0819689125119</v>
      </c>
      <c r="AG37" s="19">
        <f t="shared" si="7"/>
        <v>4.0100052937818995E-3</v>
      </c>
      <c r="AH37" s="19">
        <f t="shared" si="8"/>
        <v>58918.215844473962</v>
      </c>
      <c r="AI37" s="19">
        <f t="shared" si="9"/>
        <v>2.1852335407802426E-3</v>
      </c>
      <c r="AJ37" s="19">
        <f t="shared" si="10"/>
        <v>108117.66936002967</v>
      </c>
      <c r="AK37" s="33">
        <f t="shared" si="11"/>
        <v>15454.23441740783</v>
      </c>
      <c r="AL37">
        <f>VLOOKUP(B37,[1]Sheet3!$A:$H,7,FALSE)</f>
        <v>65828.767999999996</v>
      </c>
      <c r="AM37">
        <f>VLOOKUP(B37,[1]Sheet3!$A:$H,8,FALSE)</f>
        <v>2523.1999999999998</v>
      </c>
    </row>
    <row r="38" spans="1:39" x14ac:dyDescent="0.25">
      <c r="A38">
        <v>36</v>
      </c>
      <c r="B38" s="2" t="s">
        <v>24</v>
      </c>
      <c r="C38" s="3">
        <v>14020</v>
      </c>
      <c r="D38" s="3">
        <v>7648</v>
      </c>
      <c r="E38" s="3">
        <v>214</v>
      </c>
      <c r="F38" s="3">
        <v>3893</v>
      </c>
      <c r="G38" s="3">
        <v>2212</v>
      </c>
      <c r="H38" s="3"/>
      <c r="I38" s="3">
        <v>2766</v>
      </c>
      <c r="J38" s="3">
        <v>728</v>
      </c>
      <c r="K38" s="3"/>
      <c r="L38" s="3">
        <v>733</v>
      </c>
      <c r="M38" s="3">
        <v>397</v>
      </c>
      <c r="N38" s="3"/>
      <c r="O38" s="3">
        <v>68</v>
      </c>
      <c r="P38" s="3">
        <v>92</v>
      </c>
      <c r="Q38" s="3"/>
      <c r="R38" s="3">
        <v>90</v>
      </c>
      <c r="S38" s="3"/>
      <c r="T38" s="3"/>
      <c r="U38" s="3">
        <f t="shared" si="1"/>
        <v>32861</v>
      </c>
      <c r="V38" s="3">
        <f t="shared" si="2"/>
        <v>3595</v>
      </c>
      <c r="W38" s="3">
        <f t="shared" si="2"/>
        <v>1846.1666666666667</v>
      </c>
      <c r="X38" s="3">
        <f t="shared" si="2"/>
        <v>35.666666666666664</v>
      </c>
      <c r="Y38" s="3">
        <f t="shared" si="3"/>
        <v>5476.833333333333</v>
      </c>
      <c r="Z38" s="16">
        <v>1769</v>
      </c>
      <c r="AA38" s="16">
        <v>176.9</v>
      </c>
      <c r="AB38" s="15">
        <f t="shared" si="4"/>
        <v>0.1</v>
      </c>
      <c r="AC38" s="19">
        <f t="shared" si="12"/>
        <v>0.32299686558534435</v>
      </c>
      <c r="AD38" s="19">
        <f t="shared" si="13"/>
        <v>3656.8833333333332</v>
      </c>
      <c r="AE38" s="19">
        <f t="shared" si="5"/>
        <v>0.17205800108610195</v>
      </c>
      <c r="AF38" s="19">
        <f t="shared" si="6"/>
        <v>7020.0916666666672</v>
      </c>
      <c r="AG38" s="19">
        <f t="shared" si="7"/>
        <v>6.823765249514506E-2</v>
      </c>
      <c r="AH38" s="19">
        <f t="shared" si="8"/>
        <v>17969.9728</v>
      </c>
      <c r="AI38" s="19">
        <f t="shared" si="9"/>
        <v>3.9395292372574331E-2</v>
      </c>
      <c r="AJ38" s="19">
        <f t="shared" si="10"/>
        <v>31126.276400661209</v>
      </c>
      <c r="AK38" s="33">
        <f t="shared" si="11"/>
        <v>4490.3842400000003</v>
      </c>
      <c r="AL38">
        <f>VLOOKUP(B38,[1]Sheet3!$A:$H,7,FALSE)</f>
        <v>21310.703999999998</v>
      </c>
      <c r="AM38">
        <f>VLOOKUP(B38,[1]Sheet3!$A:$H,8,FALSE)</f>
        <v>1018.4</v>
      </c>
    </row>
    <row r="39" spans="1:39" x14ac:dyDescent="0.25">
      <c r="A39">
        <v>37</v>
      </c>
      <c r="B39" s="2" t="s">
        <v>27</v>
      </c>
      <c r="C39" s="3">
        <v>36184</v>
      </c>
      <c r="D39" s="3">
        <v>27680</v>
      </c>
      <c r="E39" s="3">
        <v>602</v>
      </c>
      <c r="F39" s="3">
        <v>55671</v>
      </c>
      <c r="G39" s="3">
        <v>45609</v>
      </c>
      <c r="H39" s="3">
        <v>1268</v>
      </c>
      <c r="I39" s="3">
        <v>65133</v>
      </c>
      <c r="J39" s="3">
        <v>61564</v>
      </c>
      <c r="K39" s="3">
        <v>1930</v>
      </c>
      <c r="L39" s="3">
        <v>19884</v>
      </c>
      <c r="M39" s="3">
        <v>17012</v>
      </c>
      <c r="N39" s="3">
        <v>664</v>
      </c>
      <c r="O39" s="3">
        <v>920</v>
      </c>
      <c r="P39" s="3">
        <v>574</v>
      </c>
      <c r="Q39" s="3"/>
      <c r="R39" s="3">
        <v>70704</v>
      </c>
      <c r="S39" s="3">
        <v>60020</v>
      </c>
      <c r="T39" s="3">
        <v>1816</v>
      </c>
      <c r="U39" s="3">
        <f t="shared" si="1"/>
        <v>467235</v>
      </c>
      <c r="V39" s="3">
        <f t="shared" si="2"/>
        <v>41416</v>
      </c>
      <c r="W39" s="3">
        <f t="shared" si="2"/>
        <v>35409.833333333336</v>
      </c>
      <c r="X39" s="3">
        <f t="shared" si="2"/>
        <v>1046.6666666666667</v>
      </c>
      <c r="Y39" s="3">
        <f t="shared" si="3"/>
        <v>77872.5</v>
      </c>
      <c r="Z39" s="16">
        <v>1679623</v>
      </c>
      <c r="AA39" s="16">
        <v>116019.84250000001</v>
      </c>
      <c r="AB39" s="15">
        <f t="shared" si="4"/>
        <v>6.9074930802924234E-2</v>
      </c>
      <c r="AC39" s="19">
        <f t="shared" si="12"/>
        <v>21.568885036437766</v>
      </c>
      <c r="AD39" s="19">
        <f t="shared" si="13"/>
        <v>0</v>
      </c>
      <c r="AE39" s="19">
        <f t="shared" si="5"/>
        <v>14.104728159916338</v>
      </c>
      <c r="AF39" s="19">
        <f t="shared" si="6"/>
        <v>0</v>
      </c>
      <c r="AG39" s="19">
        <f t="shared" si="7"/>
        <v>11.678529988296599</v>
      </c>
      <c r="AH39" s="19">
        <f t="shared" si="8"/>
        <v>0</v>
      </c>
      <c r="AI39" s="19">
        <f t="shared" si="9"/>
        <v>7.2753135341710511</v>
      </c>
      <c r="AJ39" s="19">
        <f t="shared" si="10"/>
        <v>0</v>
      </c>
      <c r="AK39" s="33">
        <f t="shared" si="11"/>
        <v>15947.057395543476</v>
      </c>
      <c r="AL39">
        <f>VLOOKUP(B39,[1]Sheet3!$A:$H,7,FALSE)</f>
        <v>98970.239999999991</v>
      </c>
      <c r="AM39">
        <f>VLOOKUP(B39,[1]Sheet3!$A:$H,8,FALSE)</f>
        <v>3435.2</v>
      </c>
    </row>
    <row r="40" spans="1:39" x14ac:dyDescent="0.25">
      <c r="A40">
        <v>38</v>
      </c>
      <c r="B40" s="2" t="s">
        <v>35</v>
      </c>
      <c r="C40" s="3">
        <v>65051</v>
      </c>
      <c r="D40" s="3">
        <v>27615</v>
      </c>
      <c r="E40" s="3">
        <v>1143</v>
      </c>
      <c r="F40" s="3">
        <v>76627</v>
      </c>
      <c r="G40" s="3">
        <v>32804</v>
      </c>
      <c r="H40" s="3">
        <v>1692</v>
      </c>
      <c r="I40" s="3">
        <v>62048</v>
      </c>
      <c r="J40" s="3">
        <v>30865</v>
      </c>
      <c r="K40" s="3">
        <v>1790</v>
      </c>
      <c r="L40" s="3">
        <v>17776</v>
      </c>
      <c r="M40" s="3">
        <v>7984</v>
      </c>
      <c r="N40" s="3">
        <v>230</v>
      </c>
      <c r="O40" s="3">
        <v>41882</v>
      </c>
      <c r="P40" s="3">
        <v>16061</v>
      </c>
      <c r="Q40" s="3">
        <v>915</v>
      </c>
      <c r="R40" s="3">
        <v>67113</v>
      </c>
      <c r="S40" s="3">
        <v>26024</v>
      </c>
      <c r="T40" s="3">
        <v>1229</v>
      </c>
      <c r="U40" s="3">
        <f t="shared" si="1"/>
        <v>478849</v>
      </c>
      <c r="V40" s="3">
        <f t="shared" si="2"/>
        <v>55082.833333333336</v>
      </c>
      <c r="W40" s="3">
        <f t="shared" si="2"/>
        <v>23558.833333333332</v>
      </c>
      <c r="X40" s="3">
        <f t="shared" si="2"/>
        <v>1166.5</v>
      </c>
      <c r="Y40" s="3">
        <f t="shared" si="3"/>
        <v>79808.166666666672</v>
      </c>
      <c r="Z40" s="16">
        <v>578390</v>
      </c>
      <c r="AA40" s="16">
        <v>121511.59439999999</v>
      </c>
      <c r="AB40" s="15">
        <f t="shared" si="4"/>
        <v>0.21008591849789932</v>
      </c>
      <c r="AC40" s="19">
        <f t="shared" si="12"/>
        <v>7.2472533094984009</v>
      </c>
      <c r="AD40" s="19">
        <f t="shared" si="13"/>
        <v>0</v>
      </c>
      <c r="AE40" s="19">
        <f t="shared" si="5"/>
        <v>3.6571646082904432</v>
      </c>
      <c r="AF40" s="19">
        <f t="shared" si="6"/>
        <v>111067.8084717804</v>
      </c>
      <c r="AG40" s="19">
        <f t="shared" si="7"/>
        <v>8.7147832943675887</v>
      </c>
      <c r="AH40" s="19">
        <f t="shared" si="8"/>
        <v>0</v>
      </c>
      <c r="AI40" s="19">
        <f t="shared" si="9"/>
        <v>7.6142085202325021</v>
      </c>
      <c r="AJ40" s="19">
        <f t="shared" si="10"/>
        <v>0</v>
      </c>
      <c r="AK40" s="33">
        <f t="shared" si="11"/>
        <v>15958.532535209528</v>
      </c>
      <c r="AL40">
        <f>VLOOKUP(B40,[1]Sheet3!$A:$H,7,FALSE)</f>
        <v>10624.8</v>
      </c>
      <c r="AM40">
        <f>VLOOKUP(B40,[1]Sheet3!$A:$H,8,FALSE)</f>
        <v>661.19999999999993</v>
      </c>
    </row>
    <row r="41" spans="1:39" x14ac:dyDescent="0.25">
      <c r="A41">
        <v>39</v>
      </c>
      <c r="B41" s="2" t="s">
        <v>37</v>
      </c>
      <c r="C41" s="3">
        <v>3582</v>
      </c>
      <c r="D41" s="3">
        <v>6246</v>
      </c>
      <c r="E41" s="3">
        <v>1098</v>
      </c>
      <c r="F41" s="3">
        <v>4289</v>
      </c>
      <c r="G41" s="3">
        <v>6225</v>
      </c>
      <c r="H41" s="3">
        <v>1424</v>
      </c>
      <c r="I41" s="3">
        <v>5060</v>
      </c>
      <c r="J41" s="3">
        <v>9874</v>
      </c>
      <c r="K41" s="3">
        <v>982</v>
      </c>
      <c r="L41" s="3">
        <v>2496</v>
      </c>
      <c r="M41" s="3">
        <v>9128</v>
      </c>
      <c r="N41" s="3">
        <v>2180</v>
      </c>
      <c r="O41" s="3">
        <v>7748</v>
      </c>
      <c r="P41" s="3">
        <v>10611</v>
      </c>
      <c r="Q41" s="3">
        <v>1765</v>
      </c>
      <c r="R41" s="3">
        <v>6804</v>
      </c>
      <c r="S41" s="3">
        <v>9907</v>
      </c>
      <c r="T41" s="3">
        <v>1712</v>
      </c>
      <c r="U41" s="3">
        <f t="shared" si="1"/>
        <v>91131</v>
      </c>
      <c r="V41" s="3">
        <f t="shared" si="2"/>
        <v>4996.5</v>
      </c>
      <c r="W41" s="3">
        <f t="shared" si="2"/>
        <v>8665.1666666666661</v>
      </c>
      <c r="X41" s="3">
        <f t="shared" si="2"/>
        <v>1526.8333333333333</v>
      </c>
      <c r="Y41" s="3">
        <f t="shared" si="3"/>
        <v>15188.5</v>
      </c>
      <c r="Z41" s="16">
        <v>166750</v>
      </c>
      <c r="AA41" s="16">
        <v>65032.5</v>
      </c>
      <c r="AB41" s="15">
        <f t="shared" si="4"/>
        <v>0.39</v>
      </c>
      <c r="AC41" s="19">
        <f t="shared" si="12"/>
        <v>10.97870099088126</v>
      </c>
      <c r="AD41" s="19">
        <f t="shared" si="13"/>
        <v>0</v>
      </c>
      <c r="AE41" s="19">
        <f t="shared" si="5"/>
        <v>10.57598137020533</v>
      </c>
      <c r="AF41" s="19">
        <f t="shared" si="6"/>
        <v>0</v>
      </c>
      <c r="AG41" s="19">
        <f t="shared" si="7"/>
        <v>6.015403762558396</v>
      </c>
      <c r="AH41" s="19">
        <f t="shared" si="8"/>
        <v>10644.464999999991</v>
      </c>
      <c r="AI41" s="19">
        <f t="shared" si="9"/>
        <v>3.5451644382269718</v>
      </c>
      <c r="AJ41" s="19">
        <f t="shared" si="10"/>
        <v>18061.434364225017</v>
      </c>
      <c r="AK41" s="33">
        <f t="shared" si="11"/>
        <v>18344.000999999997</v>
      </c>
      <c r="AL41">
        <f>VLOOKUP(B41,[1]Sheet3!$A:$H,7,FALSE)</f>
        <v>18802.399999999998</v>
      </c>
      <c r="AM41">
        <f>VLOOKUP(B41,[1]Sheet3!$A:$H,8,FALSE)</f>
        <v>3921.6</v>
      </c>
    </row>
    <row r="42" spans="1:39" x14ac:dyDescent="0.25">
      <c r="A42">
        <v>40</v>
      </c>
      <c r="B42" s="2" t="s">
        <v>11</v>
      </c>
      <c r="C42" s="3">
        <v>844</v>
      </c>
      <c r="D42" s="3">
        <v>190</v>
      </c>
      <c r="E42" s="3">
        <v>50</v>
      </c>
      <c r="F42" s="3">
        <v>384</v>
      </c>
      <c r="G42" s="3">
        <v>98</v>
      </c>
      <c r="H42" s="3"/>
      <c r="I42" s="3">
        <v>374</v>
      </c>
      <c r="J42" s="3">
        <v>147</v>
      </c>
      <c r="K42" s="3">
        <v>90</v>
      </c>
      <c r="L42" s="3">
        <v>493</v>
      </c>
      <c r="M42" s="3">
        <v>130</v>
      </c>
      <c r="N42" s="3">
        <v>52</v>
      </c>
      <c r="O42" s="3">
        <v>647</v>
      </c>
      <c r="P42" s="3">
        <v>99</v>
      </c>
      <c r="Q42" s="3">
        <v>29</v>
      </c>
      <c r="R42" s="3">
        <v>446</v>
      </c>
      <c r="S42" s="3">
        <v>164</v>
      </c>
      <c r="T42" s="3">
        <v>43</v>
      </c>
      <c r="U42" s="3">
        <f t="shared" si="1"/>
        <v>4280</v>
      </c>
      <c r="V42" s="3">
        <f t="shared" si="2"/>
        <v>531.33333333333337</v>
      </c>
      <c r="W42" s="3">
        <f t="shared" si="2"/>
        <v>138</v>
      </c>
      <c r="X42" s="3">
        <f t="shared" si="2"/>
        <v>44</v>
      </c>
      <c r="Y42" s="3">
        <f t="shared" si="3"/>
        <v>713.33333333333337</v>
      </c>
      <c r="Z42" s="16">
        <v>17715</v>
      </c>
      <c r="AA42" s="16">
        <v>7263.7597999999998</v>
      </c>
      <c r="AB42" s="15">
        <f t="shared" si="4"/>
        <v>0.41003442280553204</v>
      </c>
      <c r="AC42" s="19">
        <f t="shared" si="12"/>
        <v>24.834112149532707</v>
      </c>
      <c r="AD42" s="19">
        <f t="shared" si="13"/>
        <v>0</v>
      </c>
      <c r="AE42" s="19">
        <f t="shared" si="5"/>
        <v>11.36815760764936</v>
      </c>
      <c r="AF42" s="19">
        <f t="shared" si="6"/>
        <v>0</v>
      </c>
      <c r="AG42" s="19">
        <f t="shared" si="7"/>
        <v>13.754223137874103</v>
      </c>
      <c r="AH42" s="19">
        <f t="shared" si="8"/>
        <v>0</v>
      </c>
      <c r="AI42" s="19">
        <f t="shared" si="9"/>
        <v>9.1734921026743379</v>
      </c>
      <c r="AJ42" s="19">
        <f t="shared" si="10"/>
        <v>0</v>
      </c>
      <c r="AK42" s="33">
        <f t="shared" si="11"/>
        <v>791.82057592684976</v>
      </c>
      <c r="AL42">
        <f>VLOOKUP(B42,[1]Sheet3!$A:$H,7,FALSE)</f>
        <v>594.94623999999999</v>
      </c>
      <c r="AM42">
        <f>VLOOKUP(B42,[1]Sheet3!$A:$H,8,FALSE)</f>
        <v>161.68848</v>
      </c>
    </row>
    <row r="43" spans="1:39" x14ac:dyDescent="0.25">
      <c r="A43">
        <v>41</v>
      </c>
      <c r="B43" s="2" t="s">
        <v>23</v>
      </c>
      <c r="C43" s="3">
        <v>6600</v>
      </c>
      <c r="D43" s="3">
        <v>3079</v>
      </c>
      <c r="E43" s="3">
        <v>272</v>
      </c>
      <c r="F43" s="3">
        <v>6804</v>
      </c>
      <c r="G43" s="3">
        <v>3175</v>
      </c>
      <c r="H43" s="3">
        <v>230</v>
      </c>
      <c r="I43" s="3">
        <v>6476</v>
      </c>
      <c r="J43" s="3">
        <v>4114</v>
      </c>
      <c r="K43" s="3">
        <v>404</v>
      </c>
      <c r="L43" s="3">
        <v>6538</v>
      </c>
      <c r="M43" s="3">
        <v>3130</v>
      </c>
      <c r="N43" s="3">
        <v>212</v>
      </c>
      <c r="O43" s="3">
        <v>6776</v>
      </c>
      <c r="P43" s="3">
        <v>3158</v>
      </c>
      <c r="Q43" s="3">
        <v>187</v>
      </c>
      <c r="R43" s="3">
        <v>4719</v>
      </c>
      <c r="S43" s="3">
        <v>2599</v>
      </c>
      <c r="T43" s="3">
        <v>45</v>
      </c>
      <c r="U43" s="3">
        <f t="shared" si="1"/>
        <v>58518</v>
      </c>
      <c r="V43" s="3">
        <f t="shared" si="2"/>
        <v>6318.833333333333</v>
      </c>
      <c r="W43" s="3">
        <f t="shared" si="2"/>
        <v>3209.1666666666665</v>
      </c>
      <c r="X43" s="3">
        <f t="shared" si="2"/>
        <v>225</v>
      </c>
      <c r="Y43" s="3">
        <f t="shared" si="3"/>
        <v>9753</v>
      </c>
      <c r="Z43" s="16">
        <v>58690</v>
      </c>
      <c r="AA43" s="16">
        <v>11116.557999999999</v>
      </c>
      <c r="AB43" s="15">
        <f t="shared" si="4"/>
        <v>0.18941144999148066</v>
      </c>
      <c r="AC43" s="19">
        <f t="shared" si="12"/>
        <v>6.0176355993027784</v>
      </c>
      <c r="AD43" s="19">
        <f t="shared" si="13"/>
        <v>1814.7511023683765</v>
      </c>
      <c r="AE43" s="19">
        <f t="shared" si="5"/>
        <v>3.2187696665647492</v>
      </c>
      <c r="AF43" s="19">
        <f t="shared" si="6"/>
        <v>13059.109742963876</v>
      </c>
      <c r="AG43" s="19">
        <f t="shared" si="7"/>
        <v>3.1399534778272384</v>
      </c>
      <c r="AH43" s="19">
        <f t="shared" si="8"/>
        <v>13665.94484582129</v>
      </c>
      <c r="AI43" s="19">
        <f t="shared" si="9"/>
        <v>2.0093804980157457</v>
      </c>
      <c r="AJ43" s="19">
        <f t="shared" si="10"/>
        <v>21355.054997699863</v>
      </c>
      <c r="AK43" s="33">
        <f t="shared" si="11"/>
        <v>5532.3309900626346</v>
      </c>
      <c r="AL43">
        <f>VLOOKUP(B43,[1]Sheet3!$A:$H,7,FALSE)</f>
        <v>11794.926399999998</v>
      </c>
      <c r="AM43">
        <f>VLOOKUP(B43,[1]Sheet3!$A:$H,8,FALSE)</f>
        <v>577.6</v>
      </c>
    </row>
    <row r="44" spans="1:39" x14ac:dyDescent="0.25">
      <c r="A44">
        <v>42</v>
      </c>
      <c r="B44" s="2" t="s">
        <v>36</v>
      </c>
      <c r="C44" s="3">
        <v>18626</v>
      </c>
      <c r="D44" s="3">
        <v>14543</v>
      </c>
      <c r="E44" s="3">
        <v>3412</v>
      </c>
      <c r="F44" s="3">
        <v>15170</v>
      </c>
      <c r="G44" s="3">
        <v>17136</v>
      </c>
      <c r="H44" s="3">
        <v>4347</v>
      </c>
      <c r="I44" s="3">
        <v>16526</v>
      </c>
      <c r="J44" s="3">
        <v>22482</v>
      </c>
      <c r="K44" s="3">
        <v>4828</v>
      </c>
      <c r="L44" s="3">
        <v>16730</v>
      </c>
      <c r="M44" s="3">
        <v>21276</v>
      </c>
      <c r="N44" s="3">
        <v>4250</v>
      </c>
      <c r="O44" s="3">
        <v>28282</v>
      </c>
      <c r="P44" s="3">
        <v>28043</v>
      </c>
      <c r="Q44" s="3">
        <v>5554</v>
      </c>
      <c r="R44" s="3">
        <v>24162</v>
      </c>
      <c r="S44" s="3">
        <v>25310</v>
      </c>
      <c r="T44" s="3">
        <v>6377</v>
      </c>
      <c r="U44" s="3">
        <f t="shared" si="1"/>
        <v>277054</v>
      </c>
      <c r="V44" s="3">
        <f t="shared" si="2"/>
        <v>19916</v>
      </c>
      <c r="W44" s="3">
        <f t="shared" si="2"/>
        <v>21465</v>
      </c>
      <c r="X44" s="3">
        <f t="shared" si="2"/>
        <v>4794.666666666667</v>
      </c>
      <c r="Y44" s="3">
        <f t="shared" si="3"/>
        <v>46175.666666666664</v>
      </c>
      <c r="Z44" s="16">
        <v>231881</v>
      </c>
      <c r="AA44" s="16">
        <v>134490.97999999998</v>
      </c>
      <c r="AB44" s="15">
        <f t="shared" si="4"/>
        <v>0.57999999999999996</v>
      </c>
      <c r="AC44" s="19">
        <f t="shared" si="12"/>
        <v>5.0217141784634043</v>
      </c>
      <c r="AD44" s="19">
        <f t="shared" si="13"/>
        <v>52982.226666666655</v>
      </c>
      <c r="AE44" s="19">
        <f t="shared" si="5"/>
        <v>3.7670375348331961</v>
      </c>
      <c r="AF44" s="19">
        <f t="shared" si="6"/>
        <v>115423.40266666665</v>
      </c>
      <c r="AG44" s="19">
        <f t="shared" si="7"/>
        <v>3.1251537097824316</v>
      </c>
      <c r="AH44" s="19">
        <f t="shared" si="8"/>
        <v>166753.99782400002</v>
      </c>
      <c r="AI44" s="19">
        <f t="shared" si="9"/>
        <v>1.9269109853524595</v>
      </c>
      <c r="AJ44" s="19">
        <f t="shared" si="10"/>
        <v>270449.37668742531</v>
      </c>
      <c r="AK44" s="33">
        <f t="shared" si="11"/>
        <v>69796.1561392</v>
      </c>
      <c r="AL44">
        <f>VLOOKUP(B44,[1]Sheet3!$A:$H,7,FALSE)</f>
        <v>45603.070400000004</v>
      </c>
      <c r="AM44">
        <f>VLOOKUP(B44,[1]Sheet3!$A:$H,8,FALSE)</f>
        <v>8679.1999999999989</v>
      </c>
    </row>
    <row r="45" spans="1:39" x14ac:dyDescent="0.25">
      <c r="A45">
        <v>43</v>
      </c>
      <c r="B45" s="2" t="s">
        <v>28</v>
      </c>
      <c r="C45" s="3">
        <v>14409</v>
      </c>
      <c r="D45" s="3">
        <v>8756</v>
      </c>
      <c r="E45" s="3">
        <v>501</v>
      </c>
      <c r="F45" s="3">
        <v>16216</v>
      </c>
      <c r="G45" s="3">
        <v>11672</v>
      </c>
      <c r="H45" s="3">
        <v>1025</v>
      </c>
      <c r="I45" s="3">
        <v>11689</v>
      </c>
      <c r="J45" s="3">
        <v>11107</v>
      </c>
      <c r="K45" s="3">
        <v>462</v>
      </c>
      <c r="L45" s="3">
        <v>6007</v>
      </c>
      <c r="M45" s="3">
        <v>5442</v>
      </c>
      <c r="N45" s="3">
        <v>273</v>
      </c>
      <c r="O45" s="3">
        <v>6158</v>
      </c>
      <c r="P45" s="3">
        <v>5236</v>
      </c>
      <c r="Q45" s="3">
        <v>190</v>
      </c>
      <c r="R45" s="3">
        <v>3357</v>
      </c>
      <c r="S45" s="3">
        <v>2714</v>
      </c>
      <c r="T45" s="3">
        <v>60</v>
      </c>
      <c r="U45" s="3">
        <f t="shared" si="1"/>
        <v>105274</v>
      </c>
      <c r="V45" s="3">
        <f t="shared" si="2"/>
        <v>9639.3333333333339</v>
      </c>
      <c r="W45" s="3">
        <f t="shared" si="2"/>
        <v>7487.833333333333</v>
      </c>
      <c r="X45" s="3">
        <f t="shared" si="2"/>
        <v>418.5</v>
      </c>
      <c r="Y45" s="3">
        <f t="shared" si="3"/>
        <v>17545.666666666668</v>
      </c>
      <c r="Z45" s="16">
        <v>1212106</v>
      </c>
      <c r="AA45" s="16">
        <v>175634.1594</v>
      </c>
      <c r="AB45" s="15">
        <f t="shared" si="4"/>
        <v>0.1449</v>
      </c>
      <c r="AC45" s="19">
        <f t="shared" si="12"/>
        <v>69.082926458574761</v>
      </c>
      <c r="AD45" s="19">
        <f t="shared" si="13"/>
        <v>0</v>
      </c>
      <c r="AE45" s="19">
        <f t="shared" si="5"/>
        <v>43.459301700214397</v>
      </c>
      <c r="AF45" s="19">
        <f t="shared" si="6"/>
        <v>0</v>
      </c>
      <c r="AG45" s="19">
        <f t="shared" si="7"/>
        <v>21.994249091516142</v>
      </c>
      <c r="AH45" s="19">
        <f t="shared" si="8"/>
        <v>0</v>
      </c>
      <c r="AI45" s="19">
        <f t="shared" si="9"/>
        <v>12.927708503818284</v>
      </c>
      <c r="AJ45" s="19">
        <f t="shared" si="10"/>
        <v>0</v>
      </c>
      <c r="AK45" s="33">
        <f t="shared" si="11"/>
        <v>13585.869401999998</v>
      </c>
      <c r="AL45">
        <f>VLOOKUP(B45,[1]Sheet3!$A:$H,7,FALSE)</f>
        <v>43145.2</v>
      </c>
      <c r="AM45">
        <f>VLOOKUP(B45,[1]Sheet3!$A:$H,8,FALSE)</f>
        <v>2325.6</v>
      </c>
    </row>
    <row r="46" spans="1:39" x14ac:dyDescent="0.25">
      <c r="A46">
        <v>44</v>
      </c>
      <c r="B46" s="2" t="s">
        <v>29</v>
      </c>
      <c r="C46" s="3">
        <v>23772</v>
      </c>
      <c r="D46" s="3">
        <v>1840</v>
      </c>
      <c r="E46" s="3">
        <v>3782</v>
      </c>
      <c r="F46" s="3">
        <v>36340</v>
      </c>
      <c r="G46" s="3">
        <v>2404</v>
      </c>
      <c r="H46" s="3">
        <v>3536</v>
      </c>
      <c r="I46" s="3">
        <v>21907</v>
      </c>
      <c r="J46" s="3">
        <v>2359</v>
      </c>
      <c r="K46" s="3">
        <v>4418</v>
      </c>
      <c r="L46" s="3">
        <v>26480</v>
      </c>
      <c r="M46" s="3">
        <v>2685</v>
      </c>
      <c r="N46" s="3">
        <v>5690</v>
      </c>
      <c r="O46" s="3">
        <v>53100</v>
      </c>
      <c r="P46" s="3">
        <v>5121</v>
      </c>
      <c r="Q46" s="3">
        <v>7001</v>
      </c>
      <c r="R46" s="3">
        <v>35469</v>
      </c>
      <c r="S46" s="3">
        <v>2020</v>
      </c>
      <c r="T46" s="3">
        <v>9848</v>
      </c>
      <c r="U46" s="3">
        <f t="shared" si="1"/>
        <v>247772</v>
      </c>
      <c r="V46" s="3">
        <f t="shared" si="2"/>
        <v>32844.666666666664</v>
      </c>
      <c r="W46" s="3">
        <f t="shared" si="2"/>
        <v>2738.1666666666665</v>
      </c>
      <c r="X46" s="3">
        <f t="shared" si="2"/>
        <v>5712.5</v>
      </c>
      <c r="Y46" s="3">
        <f t="shared" si="3"/>
        <v>41295.333333333336</v>
      </c>
      <c r="Z46" s="16">
        <v>880467</v>
      </c>
      <c r="AA46" s="16">
        <v>61280.503199999999</v>
      </c>
      <c r="AB46" s="15">
        <f t="shared" si="4"/>
        <v>6.9599999999999995E-2</v>
      </c>
      <c r="AC46" s="19">
        <f t="shared" si="12"/>
        <v>21.321222737032432</v>
      </c>
      <c r="AD46" s="19">
        <f t="shared" si="13"/>
        <v>0</v>
      </c>
      <c r="AE46" s="19">
        <f t="shared" si="5"/>
        <v>8.8649695226933609</v>
      </c>
      <c r="AF46" s="19">
        <f t="shared" si="6"/>
        <v>0</v>
      </c>
      <c r="AG46" s="19">
        <f t="shared" si="7"/>
        <v>15.392062141625102</v>
      </c>
      <c r="AH46" s="19">
        <f t="shared" si="8"/>
        <v>0</v>
      </c>
      <c r="AI46" s="19">
        <f t="shared" si="9"/>
        <v>11.301518178305836</v>
      </c>
      <c r="AJ46" s="19">
        <f t="shared" si="10"/>
        <v>0</v>
      </c>
      <c r="AK46" s="33">
        <f t="shared" si="11"/>
        <v>5422.3248799999992</v>
      </c>
      <c r="AL46">
        <f>VLOOKUP(B46,[1]Sheet3!$A:$H,7,FALSE)</f>
        <v>6999.5999999999995</v>
      </c>
      <c r="AM46">
        <f>VLOOKUP(B46,[1]Sheet3!$A:$H,8,FALSE)</f>
        <v>17358.399999999998</v>
      </c>
    </row>
    <row r="47" spans="1:39" x14ac:dyDescent="0.25">
      <c r="A47">
        <v>45</v>
      </c>
      <c r="B47" s="2" t="s">
        <v>44</v>
      </c>
      <c r="C47" s="3">
        <v>36929</v>
      </c>
      <c r="D47" s="3">
        <v>14435</v>
      </c>
      <c r="E47" s="3">
        <v>1510</v>
      </c>
      <c r="F47" s="3">
        <v>54214</v>
      </c>
      <c r="G47" s="3">
        <v>21228</v>
      </c>
      <c r="H47" s="3">
        <v>2021</v>
      </c>
      <c r="I47" s="3">
        <v>55094</v>
      </c>
      <c r="J47" s="3">
        <v>24124</v>
      </c>
      <c r="K47" s="3">
        <v>2090</v>
      </c>
      <c r="L47" s="3">
        <v>52671</v>
      </c>
      <c r="M47" s="3">
        <v>24977</v>
      </c>
      <c r="N47" s="3">
        <v>2463</v>
      </c>
      <c r="O47" s="3">
        <v>66446</v>
      </c>
      <c r="P47" s="3">
        <v>28858</v>
      </c>
      <c r="Q47" s="3">
        <v>2216</v>
      </c>
      <c r="R47" s="3">
        <v>29411</v>
      </c>
      <c r="S47" s="3">
        <v>14321</v>
      </c>
      <c r="T47" s="3">
        <v>1289</v>
      </c>
      <c r="U47" s="3">
        <f t="shared" si="1"/>
        <v>434297</v>
      </c>
      <c r="V47" s="3">
        <f t="shared" si="2"/>
        <v>49127.5</v>
      </c>
      <c r="W47" s="3">
        <f t="shared" si="2"/>
        <v>21323.833333333332</v>
      </c>
      <c r="X47" s="3">
        <f t="shared" si="2"/>
        <v>1931.5</v>
      </c>
      <c r="Y47" s="3">
        <f t="shared" si="3"/>
        <v>72382.833333333328</v>
      </c>
      <c r="Z47" s="16">
        <v>40751</v>
      </c>
      <c r="AA47" s="16">
        <v>6316.4049999999997</v>
      </c>
      <c r="AB47" s="15">
        <f t="shared" si="4"/>
        <v>0.155</v>
      </c>
      <c r="AC47" s="19">
        <f t="shared" si="12"/>
        <v>0.56299260644213522</v>
      </c>
      <c r="AD47" s="19">
        <f t="shared" si="13"/>
        <v>72218.969166666662</v>
      </c>
      <c r="AE47" s="19">
        <f t="shared" si="5"/>
        <v>0.28709032291585024</v>
      </c>
      <c r="AF47" s="19">
        <f t="shared" si="6"/>
        <v>147693.78437499999</v>
      </c>
      <c r="AG47" s="19">
        <f t="shared" si="7"/>
        <v>0.7829819447833547</v>
      </c>
      <c r="AH47" s="19">
        <f t="shared" si="8"/>
        <v>50153.396499999995</v>
      </c>
      <c r="AI47" s="19">
        <f t="shared" si="9"/>
        <v>0.74736082648926561</v>
      </c>
      <c r="AJ47" s="19">
        <f t="shared" si="10"/>
        <v>52543.834968616349</v>
      </c>
      <c r="AK47" s="33">
        <f t="shared" si="11"/>
        <v>8451.6136999999999</v>
      </c>
      <c r="AL47">
        <f>VLOOKUP(B47,[1]Sheet3!$A:$H,7,FALSE)</f>
        <v>2736</v>
      </c>
      <c r="AM47">
        <f>VLOOKUP(B47,[1]Sheet3!$A:$H,8,FALSE)</f>
        <v>182.39999999999998</v>
      </c>
    </row>
    <row r="48" spans="1:39" x14ac:dyDescent="0.25">
      <c r="A48">
        <v>46</v>
      </c>
      <c r="B48" s="2" t="s">
        <v>19</v>
      </c>
      <c r="C48" s="3">
        <v>1889</v>
      </c>
      <c r="D48" s="3">
        <v>82</v>
      </c>
      <c r="E48" s="3"/>
      <c r="F48" s="3">
        <v>1174</v>
      </c>
      <c r="G48" s="3">
        <v>18</v>
      </c>
      <c r="H48" s="3">
        <v>12</v>
      </c>
      <c r="I48" s="3">
        <v>818</v>
      </c>
      <c r="J48" s="3">
        <v>77</v>
      </c>
      <c r="K48" s="3">
        <v>3</v>
      </c>
      <c r="L48" s="3">
        <v>395</v>
      </c>
      <c r="M48" s="3">
        <v>8</v>
      </c>
      <c r="N48" s="3"/>
      <c r="O48" s="3">
        <v>309</v>
      </c>
      <c r="P48" s="3">
        <v>33</v>
      </c>
      <c r="Q48" s="3">
        <v>4</v>
      </c>
      <c r="R48" s="3">
        <v>186</v>
      </c>
      <c r="S48" s="3">
        <v>7</v>
      </c>
      <c r="T48" s="3">
        <v>3</v>
      </c>
      <c r="U48" s="3">
        <f t="shared" si="1"/>
        <v>5018</v>
      </c>
      <c r="V48" s="3">
        <f t="shared" si="2"/>
        <v>795.16666666666663</v>
      </c>
      <c r="W48" s="3">
        <f t="shared" si="2"/>
        <v>37.5</v>
      </c>
      <c r="X48" s="3">
        <f t="shared" si="2"/>
        <v>3.6666666666666665</v>
      </c>
      <c r="Y48" s="3">
        <f t="shared" si="3"/>
        <v>836.33333333333337</v>
      </c>
      <c r="Z48" s="16">
        <v>2465</v>
      </c>
      <c r="AA48" s="16">
        <v>8045.8080000000009</v>
      </c>
      <c r="AB48" s="15">
        <f t="shared" si="4"/>
        <v>3.2640194726166332</v>
      </c>
      <c r="AC48" s="19">
        <f t="shared" si="12"/>
        <v>2.9473893981665999</v>
      </c>
      <c r="AD48" s="19">
        <f t="shared" si="13"/>
        <v>11062.849999188644</v>
      </c>
      <c r="AE48" s="19">
        <f t="shared" si="5"/>
        <v>1.0859549097423886</v>
      </c>
      <c r="AF48" s="19">
        <f t="shared" si="6"/>
        <v>43816.986205111563</v>
      </c>
      <c r="AG48" s="19">
        <f t="shared" si="7"/>
        <v>0.75113758492171601</v>
      </c>
      <c r="AH48" s="19">
        <f t="shared" si="8"/>
        <v>66934.671116711732</v>
      </c>
      <c r="AI48" s="19">
        <f t="shared" si="9"/>
        <v>0.45688480020522215</v>
      </c>
      <c r="AJ48" s="19">
        <f t="shared" si="10"/>
        <v>110043.37896019487</v>
      </c>
      <c r="AK48" s="33">
        <f t="shared" si="11"/>
        <v>17610.145919465933</v>
      </c>
      <c r="AL48">
        <f>VLOOKUP(B48,[1]Sheet3!$A:$H,7,FALSE)</f>
        <v>2051.1943999999999</v>
      </c>
      <c r="AM48">
        <f>VLOOKUP(B48,[1]Sheet3!$A:$H,8,FALSE)</f>
        <v>435.32799999999997</v>
      </c>
    </row>
    <row r="49" spans="1:39" x14ac:dyDescent="0.25">
      <c r="A49">
        <v>47</v>
      </c>
      <c r="B49" s="2" t="s">
        <v>13</v>
      </c>
      <c r="C49" s="3">
        <v>3</v>
      </c>
      <c r="D49" s="3">
        <v>1</v>
      </c>
      <c r="E49" s="3"/>
      <c r="F49" s="3">
        <v>2</v>
      </c>
      <c r="G49" s="3"/>
      <c r="H49" s="3"/>
      <c r="I49" s="3">
        <v>2</v>
      </c>
      <c r="J49" s="3">
        <v>1</v>
      </c>
      <c r="K49" s="3"/>
      <c r="L49" s="3">
        <v>5</v>
      </c>
      <c r="M49" s="3"/>
      <c r="N49" s="3"/>
      <c r="O49" s="3"/>
      <c r="P49" s="3"/>
      <c r="Q49" s="3"/>
      <c r="R49" s="3"/>
      <c r="S49" s="3"/>
      <c r="T49" s="3"/>
      <c r="U49" s="3">
        <f t="shared" si="1"/>
        <v>14</v>
      </c>
      <c r="V49" s="3">
        <f t="shared" si="2"/>
        <v>2</v>
      </c>
      <c r="W49" s="3">
        <f t="shared" si="2"/>
        <v>0.33333333333333331</v>
      </c>
      <c r="X49" s="3">
        <f t="shared" si="2"/>
        <v>0</v>
      </c>
      <c r="Y49" s="3">
        <f t="shared" si="3"/>
        <v>2.3333333333333335</v>
      </c>
      <c r="Z49" s="16">
        <v>5</v>
      </c>
      <c r="AA49" s="16">
        <v>24.3</v>
      </c>
      <c r="AB49" s="15">
        <f t="shared" si="4"/>
        <v>4.8600000000000003</v>
      </c>
      <c r="AC49" s="19">
        <f t="shared" si="12"/>
        <v>2.1428571428571428</v>
      </c>
      <c r="AD49" s="19">
        <f t="shared" si="13"/>
        <v>55.080000000000013</v>
      </c>
      <c r="AE49" s="19">
        <f t="shared" si="5"/>
        <v>0.8771929824561403</v>
      </c>
      <c r="AF49" s="19">
        <f t="shared" si="6"/>
        <v>169.614</v>
      </c>
      <c r="AG49" s="19">
        <f t="shared" si="7"/>
        <v>1.3690066531532933E-2</v>
      </c>
      <c r="AH49" s="19">
        <f t="shared" si="8"/>
        <v>12400.767446400003</v>
      </c>
      <c r="AI49" s="19">
        <f t="shared" si="9"/>
        <v>7.4187015066931698E-3</v>
      </c>
      <c r="AJ49" s="19">
        <f t="shared" si="10"/>
        <v>22883.698883169687</v>
      </c>
      <c r="AK49" s="33">
        <f t="shared" si="11"/>
        <v>3275.5058251200003</v>
      </c>
      <c r="AL49">
        <f>VLOOKUP(B49,[1]Sheet3!$A:$H,7,FALSE)</f>
        <v>282.66831999999999</v>
      </c>
      <c r="AM49">
        <f>VLOOKUP(B49,[1]Sheet3!$A:$H,8,FALSE)</f>
        <v>80.559999999999988</v>
      </c>
    </row>
    <row r="50" spans="1:39" x14ac:dyDescent="0.25">
      <c r="A50">
        <v>48</v>
      </c>
      <c r="B50" s="2" t="s">
        <v>14</v>
      </c>
      <c r="C50" s="3">
        <v>738</v>
      </c>
      <c r="D50" s="3">
        <v>166</v>
      </c>
      <c r="E50" s="3">
        <v>47</v>
      </c>
      <c r="F50" s="3">
        <v>662</v>
      </c>
      <c r="G50" s="3">
        <v>162</v>
      </c>
      <c r="H50" s="3">
        <v>60</v>
      </c>
      <c r="I50" s="3">
        <v>623</v>
      </c>
      <c r="J50" s="3">
        <v>165</v>
      </c>
      <c r="K50" s="3">
        <v>49</v>
      </c>
      <c r="L50" s="3">
        <v>475</v>
      </c>
      <c r="M50" s="3">
        <v>137</v>
      </c>
      <c r="N50" s="3">
        <v>45</v>
      </c>
      <c r="O50" s="3">
        <v>499</v>
      </c>
      <c r="P50" s="3">
        <v>120</v>
      </c>
      <c r="Q50" s="3">
        <v>32</v>
      </c>
      <c r="R50" s="3">
        <v>257</v>
      </c>
      <c r="S50" s="3">
        <v>56</v>
      </c>
      <c r="T50" s="3">
        <v>28</v>
      </c>
      <c r="U50" s="3">
        <f t="shared" si="1"/>
        <v>4321</v>
      </c>
      <c r="V50" s="3">
        <f t="shared" si="2"/>
        <v>542.33333333333337</v>
      </c>
      <c r="W50" s="3">
        <f t="shared" si="2"/>
        <v>134.33333333333334</v>
      </c>
      <c r="X50" s="3">
        <f t="shared" si="2"/>
        <v>43.5</v>
      </c>
      <c r="Y50" s="3">
        <f t="shared" si="3"/>
        <v>720.16666666666663</v>
      </c>
      <c r="Z50" s="16">
        <v>2023</v>
      </c>
      <c r="AA50" s="16">
        <v>10049.07</v>
      </c>
      <c r="AB50" s="15">
        <f t="shared" si="4"/>
        <v>4.9674097874443897</v>
      </c>
      <c r="AC50" s="19">
        <f t="shared" si="12"/>
        <v>2.8090719740800743</v>
      </c>
      <c r="AD50" s="19">
        <f t="shared" si="13"/>
        <v>14992.470640138406</v>
      </c>
      <c r="AE50" s="19">
        <f t="shared" si="5"/>
        <v>1.2730075826699807</v>
      </c>
      <c r="AF50" s="19">
        <f t="shared" si="6"/>
        <v>45208.644846020768</v>
      </c>
      <c r="AG50" s="19">
        <f t="shared" si="7"/>
        <v>2.4603482189332895</v>
      </c>
      <c r="AH50" s="19">
        <f t="shared" si="8"/>
        <v>18541.797527889277</v>
      </c>
      <c r="AI50" s="19">
        <f t="shared" si="9"/>
        <v>1.9081968957356057</v>
      </c>
      <c r="AJ50" s="19">
        <f t="shared" si="10"/>
        <v>23907.00803754212</v>
      </c>
      <c r="AK50" s="33">
        <f t="shared" si="11"/>
        <v>5266.2647248077119</v>
      </c>
      <c r="AL50">
        <f>VLOOKUP(B50,[1]Sheet3!$A:$H,7,FALSE)</f>
        <v>205.57999999999998</v>
      </c>
      <c r="AM50">
        <f>VLOOKUP(B50,[1]Sheet3!$A:$H,8,FALSE)</f>
        <v>74.327999999999989</v>
      </c>
    </row>
    <row r="51" spans="1:39" x14ac:dyDescent="0.25">
      <c r="A51">
        <v>49</v>
      </c>
      <c r="B51" s="2" t="s">
        <v>51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>
        <v>256</v>
      </c>
      <c r="P51" s="3">
        <v>13</v>
      </c>
      <c r="Q51" s="3">
        <v>2</v>
      </c>
      <c r="R51" s="3">
        <v>102</v>
      </c>
      <c r="S51" s="3">
        <v>36</v>
      </c>
      <c r="T51" s="3">
        <v>3</v>
      </c>
      <c r="U51" s="3">
        <f t="shared" si="1"/>
        <v>412</v>
      </c>
      <c r="V51" s="3">
        <f t="shared" si="2"/>
        <v>59.666666666666664</v>
      </c>
      <c r="W51" s="3">
        <f t="shared" si="2"/>
        <v>8.1666666666666661</v>
      </c>
      <c r="X51" s="3">
        <f t="shared" si="2"/>
        <v>0.83333333333333337</v>
      </c>
      <c r="Y51" s="3">
        <f t="shared" si="3"/>
        <v>68.666666666666671</v>
      </c>
      <c r="Z51" s="16">
        <v>538</v>
      </c>
      <c r="AA51" s="16">
        <v>15064</v>
      </c>
      <c r="AB51" s="15">
        <f t="shared" si="4"/>
        <v>28</v>
      </c>
      <c r="AC51" s="19">
        <f t="shared" si="12"/>
        <v>7.8349514563106792</v>
      </c>
      <c r="AD51" s="19">
        <f t="shared" si="13"/>
        <v>0</v>
      </c>
      <c r="AE51" s="19">
        <f t="shared" si="5"/>
        <v>3.1483468253194187</v>
      </c>
      <c r="AF51" s="19">
        <f t="shared" si="6"/>
        <v>18429.133333333331</v>
      </c>
      <c r="AG51" s="19">
        <f t="shared" si="7"/>
        <v>6.4466137304085249</v>
      </c>
      <c r="AH51" s="19">
        <f t="shared" si="8"/>
        <v>1293.1146666666673</v>
      </c>
      <c r="AI51" s="19">
        <f t="shared" si="9"/>
        <v>5.1893201604766714</v>
      </c>
      <c r="AJ51" s="19">
        <f t="shared" si="10"/>
        <v>1606.4167380954673</v>
      </c>
      <c r="AK51" s="33">
        <f t="shared" si="11"/>
        <v>2902.8850666666667</v>
      </c>
      <c r="AL51">
        <f>VLOOKUP(B51,[1]Sheet3!$A:$H,7,FALSE)</f>
        <v>18.726399999999998</v>
      </c>
      <c r="AM51">
        <f>VLOOKUP(B51,[1]Sheet3!$A:$H,8,FALSE)</f>
        <v>5.0616000000000003</v>
      </c>
    </row>
    <row r="52" spans="1:39" x14ac:dyDescent="0.25">
      <c r="A52">
        <v>50</v>
      </c>
      <c r="B52" s="2" t="s">
        <v>50</v>
      </c>
      <c r="C52" s="3">
        <v>124</v>
      </c>
      <c r="D52" s="3">
        <v>35</v>
      </c>
      <c r="E52" s="3">
        <v>9</v>
      </c>
      <c r="F52" s="3">
        <v>662</v>
      </c>
      <c r="G52" s="3">
        <v>156</v>
      </c>
      <c r="H52" s="3">
        <v>36</v>
      </c>
      <c r="I52" s="3">
        <v>764</v>
      </c>
      <c r="J52" s="3">
        <v>232</v>
      </c>
      <c r="K52" s="3">
        <v>65</v>
      </c>
      <c r="L52" s="3">
        <v>1034</v>
      </c>
      <c r="M52" s="3">
        <v>262</v>
      </c>
      <c r="N52" s="3">
        <v>66</v>
      </c>
      <c r="O52" s="3">
        <v>1556</v>
      </c>
      <c r="P52" s="3">
        <v>352</v>
      </c>
      <c r="Q52" s="3">
        <v>82</v>
      </c>
      <c r="R52" s="3">
        <v>622</v>
      </c>
      <c r="S52" s="3">
        <v>246</v>
      </c>
      <c r="T52" s="3">
        <v>51</v>
      </c>
      <c r="U52" s="3">
        <f t="shared" si="1"/>
        <v>6354</v>
      </c>
      <c r="V52" s="3">
        <f t="shared" si="2"/>
        <v>793.66666666666663</v>
      </c>
      <c r="W52" s="3">
        <f t="shared" si="2"/>
        <v>213.83333333333334</v>
      </c>
      <c r="X52" s="3">
        <f t="shared" si="2"/>
        <v>51.5</v>
      </c>
      <c r="Y52" s="3">
        <f t="shared" si="3"/>
        <v>1059</v>
      </c>
      <c r="Z52" s="16">
        <v>3645</v>
      </c>
      <c r="AA52" s="16">
        <v>112991.355</v>
      </c>
      <c r="AB52" s="15">
        <f t="shared" si="4"/>
        <v>30.998999999999999</v>
      </c>
      <c r="AC52" s="19">
        <f t="shared" si="12"/>
        <v>3.441926345609065</v>
      </c>
      <c r="AD52" s="19">
        <f t="shared" si="13"/>
        <v>116804.23199999999</v>
      </c>
      <c r="AE52" s="19">
        <f t="shared" si="5"/>
        <v>1.575568955456137</v>
      </c>
      <c r="AF52" s="19">
        <f t="shared" si="6"/>
        <v>389011.10084999999</v>
      </c>
      <c r="AG52" s="19">
        <f t="shared" si="7"/>
        <v>2.6340384735825335</v>
      </c>
      <c r="AH52" s="19">
        <f t="shared" si="8"/>
        <v>187285.00501999995</v>
      </c>
      <c r="AI52" s="19">
        <f t="shared" si="9"/>
        <v>1.9332504401746946</v>
      </c>
      <c r="AJ52" s="19">
        <f t="shared" si="10"/>
        <v>255174.34187326516</v>
      </c>
      <c r="AK52" s="33">
        <f t="shared" si="11"/>
        <v>58446.310240999999</v>
      </c>
      <c r="AL52">
        <f>VLOOKUP(B52,[1]Sheet3!$A:$H,7,FALSE)</f>
        <v>462.08607999999998</v>
      </c>
      <c r="AM52">
        <f>VLOOKUP(B52,[1]Sheet3!$A:$H,8,FALSE)</f>
        <v>128.05392000000001</v>
      </c>
    </row>
    <row r="53" spans="1:39" x14ac:dyDescent="0.25">
      <c r="A53">
        <v>51</v>
      </c>
      <c r="B53" s="2" t="s">
        <v>87</v>
      </c>
      <c r="C53" s="3">
        <v>28</v>
      </c>
      <c r="D53" s="3">
        <v>5</v>
      </c>
      <c r="E53" s="3">
        <v>2</v>
      </c>
      <c r="F53" s="3">
        <v>3</v>
      </c>
      <c r="G53" s="3"/>
      <c r="H53" s="3">
        <v>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>
        <f t="shared" si="1"/>
        <v>41</v>
      </c>
      <c r="V53" s="3">
        <f t="shared" si="2"/>
        <v>5.166666666666667</v>
      </c>
      <c r="W53" s="3">
        <f t="shared" si="2"/>
        <v>0.83333333333333337</v>
      </c>
      <c r="X53" s="3">
        <f t="shared" si="2"/>
        <v>0.83333333333333337</v>
      </c>
      <c r="Y53" s="3">
        <f t="shared" si="3"/>
        <v>6.833333333333333</v>
      </c>
      <c r="Z53" s="16">
        <v>84</v>
      </c>
      <c r="AA53" s="16">
        <v>13.02</v>
      </c>
      <c r="AB53" s="15">
        <f t="shared" si="4"/>
        <v>0.155</v>
      </c>
      <c r="AC53" s="19">
        <f t="shared" si="12"/>
        <v>12.292682926829269</v>
      </c>
      <c r="AD53" s="19">
        <f t="shared" si="13"/>
        <v>0</v>
      </c>
      <c r="AE53" s="19">
        <f t="shared" si="5"/>
        <v>5.3990358864488481</v>
      </c>
      <c r="AF53" s="19">
        <f t="shared" si="6"/>
        <v>3.8607916666666675</v>
      </c>
      <c r="AG53" s="19">
        <f t="shared" si="7"/>
        <v>6.3901553793666868E-2</v>
      </c>
      <c r="AH53" s="19">
        <f t="shared" si="8"/>
        <v>1413.2363989333337</v>
      </c>
      <c r="AI53" s="19">
        <f t="shared" si="9"/>
        <v>3.4603870994875059E-2</v>
      </c>
      <c r="AJ53" s="19">
        <f t="shared" si="10"/>
        <v>2609.7658780135134</v>
      </c>
      <c r="AK53" s="33">
        <f t="shared" si="11"/>
        <v>376.25848281333333</v>
      </c>
      <c r="AL53">
        <f>VLOOKUP(B53,[1]Sheet3!$A:$H,7,FALSE)</f>
        <v>1080.58016</v>
      </c>
      <c r="AM53">
        <f>VLOOKUP(B53,[1]Sheet3!$A:$H,8,FALSE)</f>
        <v>228.77519999999998</v>
      </c>
    </row>
    <row r="54" spans="1:39" x14ac:dyDescent="0.25">
      <c r="A54">
        <v>52</v>
      </c>
      <c r="B54" s="2" t="s">
        <v>8</v>
      </c>
      <c r="C54" s="3">
        <v>241429</v>
      </c>
      <c r="D54" s="3">
        <v>149064</v>
      </c>
      <c r="E54" s="3">
        <v>7531</v>
      </c>
      <c r="F54" s="3">
        <v>243579</v>
      </c>
      <c r="G54" s="3">
        <v>173626</v>
      </c>
      <c r="H54" s="3">
        <v>9705</v>
      </c>
      <c r="I54" s="3">
        <v>237114</v>
      </c>
      <c r="J54" s="3">
        <v>174717</v>
      </c>
      <c r="K54" s="3">
        <v>10155</v>
      </c>
      <c r="L54" s="3">
        <v>235285</v>
      </c>
      <c r="M54" s="3">
        <v>159632</v>
      </c>
      <c r="N54" s="3">
        <v>11007</v>
      </c>
      <c r="O54" s="3">
        <v>277079</v>
      </c>
      <c r="P54" s="3">
        <v>197971</v>
      </c>
      <c r="Q54" s="3">
        <v>10210</v>
      </c>
      <c r="R54" s="3">
        <v>239006</v>
      </c>
      <c r="S54" s="3">
        <v>176309</v>
      </c>
      <c r="T54" s="3">
        <v>9535</v>
      </c>
      <c r="U54" s="3">
        <f t="shared" si="1"/>
        <v>2562954</v>
      </c>
      <c r="V54" s="3">
        <f t="shared" si="2"/>
        <v>245582</v>
      </c>
      <c r="W54" s="3">
        <f t="shared" si="2"/>
        <v>171886.5</v>
      </c>
      <c r="X54" s="3">
        <f t="shared" si="2"/>
        <v>9690.5</v>
      </c>
      <c r="Y54" s="3">
        <f t="shared" si="3"/>
        <v>427159</v>
      </c>
      <c r="Z54" s="16">
        <v>2357011</v>
      </c>
      <c r="AA54" s="16">
        <v>208838.13649999999</v>
      </c>
      <c r="AB54" s="15">
        <f t="shared" si="4"/>
        <v>8.8602953698561443E-2</v>
      </c>
      <c r="AC54" s="19">
        <f t="shared" si="12"/>
        <v>5.5178774180106238</v>
      </c>
      <c r="AD54" s="19">
        <f t="shared" si="13"/>
        <v>56094.707192466645</v>
      </c>
      <c r="AE54" s="19">
        <f t="shared" si="5"/>
        <v>3.3216088744181222</v>
      </c>
      <c r="AF54" s="19">
        <f t="shared" si="6"/>
        <v>231269.95893495367</v>
      </c>
      <c r="AG54" s="19">
        <f t="shared" si="7"/>
        <v>3.8762716621330848</v>
      </c>
      <c r="AH54" s="19">
        <f t="shared" si="8"/>
        <v>168294.08820469084</v>
      </c>
      <c r="AI54" s="19">
        <f t="shared" si="9"/>
        <v>2.5726820010488285</v>
      </c>
      <c r="AJ54" s="19">
        <f t="shared" si="10"/>
        <v>253569.46748428998</v>
      </c>
      <c r="AK54" s="33">
        <f t="shared" si="11"/>
        <v>81175.262397319646</v>
      </c>
      <c r="AL54">
        <f>VLOOKUP(B54,[1]Sheet3!$A:$H,7,FALSE)</f>
        <v>341361.9952</v>
      </c>
      <c r="AM54">
        <f>VLOOKUP(B54,[1]Sheet3!$A:$H,8,FALSE)</f>
        <v>21117.359999999997</v>
      </c>
    </row>
    <row r="55" spans="1:39" x14ac:dyDescent="0.25">
      <c r="A55">
        <v>53</v>
      </c>
      <c r="B55" s="2" t="s">
        <v>41</v>
      </c>
      <c r="C55" s="3">
        <v>54352</v>
      </c>
      <c r="D55" s="3">
        <v>29028</v>
      </c>
      <c r="E55" s="3">
        <v>2402</v>
      </c>
      <c r="F55" s="3">
        <v>77269</v>
      </c>
      <c r="G55" s="3">
        <v>41484</v>
      </c>
      <c r="H55" s="3">
        <v>3249</v>
      </c>
      <c r="I55" s="3">
        <v>91627</v>
      </c>
      <c r="J55" s="3">
        <v>54101</v>
      </c>
      <c r="K55" s="3">
        <v>3403</v>
      </c>
      <c r="L55" s="3">
        <v>92540</v>
      </c>
      <c r="M55" s="3">
        <v>53133</v>
      </c>
      <c r="N55" s="3">
        <v>3101</v>
      </c>
      <c r="O55" s="3">
        <v>97342</v>
      </c>
      <c r="P55" s="3">
        <v>55639</v>
      </c>
      <c r="Q55" s="3">
        <v>2871</v>
      </c>
      <c r="R55" s="3">
        <v>32851</v>
      </c>
      <c r="S55" s="3">
        <v>17492</v>
      </c>
      <c r="T55" s="3">
        <v>968</v>
      </c>
      <c r="U55" s="3">
        <f t="shared" si="1"/>
        <v>712852</v>
      </c>
      <c r="V55" s="3">
        <f t="shared" si="2"/>
        <v>74330.166666666672</v>
      </c>
      <c r="W55" s="3">
        <f t="shared" si="2"/>
        <v>41812.833333333336</v>
      </c>
      <c r="X55" s="3">
        <f t="shared" si="2"/>
        <v>2665.6666666666665</v>
      </c>
      <c r="Y55" s="3">
        <f t="shared" si="3"/>
        <v>118808.66666666667</v>
      </c>
      <c r="Z55" s="16">
        <v>56918</v>
      </c>
      <c r="AA55" s="16">
        <v>5122.62</v>
      </c>
      <c r="AB55" s="15">
        <f t="shared" si="4"/>
        <v>0.09</v>
      </c>
      <c r="AC55" s="19">
        <f t="shared" si="12"/>
        <v>0.47907279491395127</v>
      </c>
      <c r="AD55" s="19">
        <f t="shared" si="13"/>
        <v>69726.840000000011</v>
      </c>
      <c r="AE55" s="19">
        <f t="shared" si="5"/>
        <v>0.26534376538535304</v>
      </c>
      <c r="AF55" s="19">
        <f t="shared" si="6"/>
        <v>130016.56425000002</v>
      </c>
      <c r="AG55" s="19">
        <f t="shared" si="7"/>
        <v>0.66770864575435229</v>
      </c>
      <c r="AH55" s="19">
        <f t="shared" si="8"/>
        <v>48580.953000000001</v>
      </c>
      <c r="AI55" s="19">
        <f t="shared" si="9"/>
        <v>0.60217735176398379</v>
      </c>
      <c r="AJ55" s="19">
        <f t="shared" si="10"/>
        <v>53867.722261662697</v>
      </c>
      <c r="AK55" s="33">
        <f t="shared" si="11"/>
        <v>8506.8294000000005</v>
      </c>
      <c r="AL55">
        <f>VLOOKUP(B55,[1]Sheet3!$A:$H,7,FALSE)</f>
        <v>10305.6</v>
      </c>
      <c r="AM55">
        <f>VLOOKUP(B55,[1]Sheet3!$A:$H,8,FALSE)</f>
        <v>608</v>
      </c>
    </row>
    <row r="56" spans="1:39" x14ac:dyDescent="0.25">
      <c r="A56">
        <v>54</v>
      </c>
      <c r="B56" s="2" t="s">
        <v>15</v>
      </c>
      <c r="C56" s="3">
        <v>19426</v>
      </c>
      <c r="D56" s="3">
        <v>7240</v>
      </c>
      <c r="E56" s="3">
        <v>695</v>
      </c>
      <c r="F56" s="3">
        <v>21194</v>
      </c>
      <c r="G56" s="3">
        <v>6534</v>
      </c>
      <c r="H56" s="3">
        <v>583</v>
      </c>
      <c r="I56" s="3">
        <v>21047</v>
      </c>
      <c r="J56" s="3">
        <v>8024</v>
      </c>
      <c r="K56" s="3">
        <v>673</v>
      </c>
      <c r="L56" s="3">
        <v>20722</v>
      </c>
      <c r="M56" s="3">
        <v>7161</v>
      </c>
      <c r="N56" s="3">
        <v>357</v>
      </c>
      <c r="O56" s="3">
        <v>28999</v>
      </c>
      <c r="P56" s="3">
        <v>9644</v>
      </c>
      <c r="Q56" s="3">
        <v>879</v>
      </c>
      <c r="R56" s="3">
        <v>20359</v>
      </c>
      <c r="S56" s="3">
        <v>6657</v>
      </c>
      <c r="T56" s="3">
        <v>625</v>
      </c>
      <c r="U56" s="3">
        <f t="shared" si="1"/>
        <v>180819</v>
      </c>
      <c r="V56" s="3">
        <f t="shared" si="2"/>
        <v>21957.833333333332</v>
      </c>
      <c r="W56" s="3">
        <f t="shared" si="2"/>
        <v>7543.333333333333</v>
      </c>
      <c r="X56" s="3">
        <f t="shared" si="2"/>
        <v>635.33333333333337</v>
      </c>
      <c r="Y56" s="3">
        <f t="shared" si="3"/>
        <v>30136.5</v>
      </c>
      <c r="Z56" s="16">
        <v>802541</v>
      </c>
      <c r="AA56" s="16">
        <v>49356.271500000003</v>
      </c>
      <c r="AB56" s="15">
        <f t="shared" si="4"/>
        <v>6.1500000000000006E-2</v>
      </c>
      <c r="AC56" s="19">
        <f t="shared" si="12"/>
        <v>26.630199260033514</v>
      </c>
      <c r="AD56" s="19">
        <f t="shared" si="13"/>
        <v>0</v>
      </c>
      <c r="AE56" s="19">
        <f t="shared" si="5"/>
        <v>12.695388592846731</v>
      </c>
      <c r="AF56" s="19">
        <f t="shared" si="6"/>
        <v>0</v>
      </c>
      <c r="AG56" s="19">
        <f t="shared" si="7"/>
        <v>14.762516520052253</v>
      </c>
      <c r="AH56" s="19">
        <f t="shared" si="8"/>
        <v>0</v>
      </c>
      <c r="AI56" s="19">
        <f t="shared" si="9"/>
        <v>9.7980564440219791</v>
      </c>
      <c r="AJ56" s="19">
        <f t="shared" si="10"/>
        <v>0</v>
      </c>
      <c r="AK56" s="33">
        <f t="shared" si="11"/>
        <v>5037.3532528599999</v>
      </c>
      <c r="AL56">
        <f>VLOOKUP(B56,[1]Sheet3!$A:$H,7,FALSE)</f>
        <v>29991.655039999998</v>
      </c>
      <c r="AM56">
        <f>VLOOKUP(B56,[1]Sheet3!$A:$H,8,FALSE)</f>
        <v>2413.9393599999999</v>
      </c>
    </row>
    <row r="57" spans="1:39" s="7" customFormat="1" x14ac:dyDescent="0.25">
      <c r="A57" s="7">
        <v>55</v>
      </c>
      <c r="B57" s="6" t="s">
        <v>56</v>
      </c>
      <c r="C57" s="4">
        <v>1543080</v>
      </c>
      <c r="D57" s="4">
        <v>804676</v>
      </c>
      <c r="E57" s="4">
        <v>56986</v>
      </c>
      <c r="F57" s="4">
        <v>1587115</v>
      </c>
      <c r="G57" s="4">
        <v>879385</v>
      </c>
      <c r="H57" s="4">
        <v>65772</v>
      </c>
      <c r="I57" s="4">
        <v>1596652</v>
      </c>
      <c r="J57" s="4">
        <v>973960</v>
      </c>
      <c r="K57" s="4">
        <v>72254</v>
      </c>
      <c r="L57" s="4">
        <v>1457513</v>
      </c>
      <c r="M57" s="4">
        <v>838150</v>
      </c>
      <c r="N57" s="4">
        <v>69472</v>
      </c>
      <c r="O57" s="4">
        <v>1829063</v>
      </c>
      <c r="P57" s="4">
        <v>983759</v>
      </c>
      <c r="Q57" s="4">
        <v>86257</v>
      </c>
      <c r="R57" s="4">
        <v>1632007</v>
      </c>
      <c r="S57" s="4">
        <v>955344</v>
      </c>
      <c r="T57" s="4">
        <v>84327</v>
      </c>
      <c r="U57" s="4">
        <f t="shared" si="1"/>
        <v>15515772</v>
      </c>
      <c r="V57" s="4">
        <f t="shared" si="2"/>
        <v>1607571.6666666667</v>
      </c>
      <c r="W57" s="4">
        <f t="shared" si="2"/>
        <v>905879</v>
      </c>
      <c r="X57" s="4">
        <f t="shared" si="2"/>
        <v>72511.333333333328</v>
      </c>
      <c r="Y57" s="4">
        <f t="shared" si="3"/>
        <v>2585962</v>
      </c>
      <c r="Z57" s="17">
        <f>SUM(Z3:Z56)</f>
        <v>48016977</v>
      </c>
      <c r="AA57" s="17">
        <f>SUM(AA3:AA56)</f>
        <v>6787501.2551836465</v>
      </c>
      <c r="AB57" s="6"/>
      <c r="AC57" s="19">
        <f t="shared" si="12"/>
        <v>18.568322736374316</v>
      </c>
      <c r="AD57" s="19">
        <f>SUM(AD3:AD56)</f>
        <v>2999477.3318860587</v>
      </c>
      <c r="AE57" s="19"/>
      <c r="AF57" s="19">
        <f>SUM(AF3:AF56)</f>
        <v>6300735.1380698076</v>
      </c>
      <c r="AG57" s="19"/>
      <c r="AH57" s="19">
        <f>SUM(AH3:AH56)</f>
        <v>4869769.9150542431</v>
      </c>
      <c r="AI57" s="19"/>
      <c r="AJ57" s="19">
        <f>SUM(AJ3:AJ56)</f>
        <v>7411894.195224992</v>
      </c>
      <c r="AK57" s="19">
        <f>SUM(AK3:AK56)</f>
        <v>1591807.0116157364</v>
      </c>
    </row>
    <row r="59" spans="1:39" x14ac:dyDescent="0.25">
      <c r="AK59" s="34">
        <f>AK57*12</f>
        <v>19101684.139388837</v>
      </c>
    </row>
  </sheetData>
  <autoFilter ref="A2:AM2"/>
  <mergeCells count="14">
    <mergeCell ref="L1:N1"/>
    <mergeCell ref="A1:A2"/>
    <mergeCell ref="B1:B2"/>
    <mergeCell ref="C1:E1"/>
    <mergeCell ref="F1:H1"/>
    <mergeCell ref="I1:K1"/>
    <mergeCell ref="AG1:AH1"/>
    <mergeCell ref="AI1:AJ1"/>
    <mergeCell ref="O1:Q1"/>
    <mergeCell ref="R1:T1"/>
    <mergeCell ref="U1:U2"/>
    <mergeCell ref="V1:Y1"/>
    <mergeCell ref="AC1:AD1"/>
    <mergeCell ref="AE1:A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მოკლე ანალიზი</vt:lpstr>
      <vt:lpstr>ცხრილი</vt:lpstr>
      <vt:lpstr>დარჩენილი მედიკამენტები</vt:lpstr>
      <vt:lpstr>რეგისტრირებული დინამიკა</vt:lpstr>
      <vt:lpstr>Sheet3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2019-07-01T12:26:23Z</dcterms:modified>
</cp:coreProperties>
</file>